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w19\Documents\CODDENHAM FINANCES\2026-27Finances\"/>
    </mc:Choice>
  </mc:AlternateContent>
  <xr:revisionPtr revIDLastSave="0" documentId="13_ncr:1_{061676E7-FA05-4871-B1E6-5ED120D8C36D}" xr6:coauthVersionLast="47" xr6:coauthVersionMax="47" xr10:uidLastSave="{00000000-0000-0000-0000-000000000000}"/>
  <bookViews>
    <workbookView xWindow="-120" yWindow="-120" windowWidth="29040" windowHeight="15720" xr2:uid="{90B392CA-34F5-4D2E-BFBF-6ED576880F90}"/>
  </bookViews>
  <sheets>
    <sheet name="Monthly monitoring &amp; reconcilia" sheetId="1" r:id="rId1"/>
    <sheet name="Reserves" sheetId="3" r:id="rId2"/>
    <sheet name="GRANT MOVEMENTS" sheetId="5" r:id="rId3"/>
    <sheet name="VAT" sheetId="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33" i="1"/>
  <c r="C14" i="1"/>
  <c r="C21" i="1"/>
  <c r="C18" i="1"/>
  <c r="C23" i="3"/>
  <c r="C17" i="3"/>
  <c r="C58" i="1"/>
  <c r="D21" i="3" l="1"/>
  <c r="O23" i="1"/>
  <c r="P23" i="1"/>
  <c r="C51" i="1"/>
  <c r="O34" i="1"/>
  <c r="P34" i="1" s="1"/>
  <c r="O30" i="1"/>
  <c r="P30" i="1" s="1"/>
  <c r="B21" i="1"/>
  <c r="B81" i="1"/>
  <c r="P25" i="3"/>
  <c r="P29" i="3" s="1"/>
  <c r="Q27" i="3"/>
  <c r="Q23" i="3"/>
  <c r="Q19" i="3"/>
  <c r="Q17" i="3"/>
  <c r="Q15" i="3"/>
  <c r="Q13" i="3"/>
  <c r="Q11" i="3"/>
  <c r="Q8" i="5"/>
  <c r="R8" i="5" s="1"/>
  <c r="C25" i="3" l="1"/>
  <c r="C29" i="3" s="1"/>
  <c r="O12" i="1" l="1"/>
  <c r="P12" i="1" s="1"/>
  <c r="Q9" i="5"/>
  <c r="L10" i="5"/>
  <c r="M10" i="5"/>
  <c r="N10" i="5"/>
  <c r="O10" i="5"/>
  <c r="P10" i="5"/>
  <c r="K10" i="5"/>
  <c r="J10" i="5"/>
  <c r="I10" i="5"/>
  <c r="H10" i="5"/>
  <c r="G10" i="5"/>
  <c r="F10" i="5"/>
  <c r="E10" i="5"/>
  <c r="D10" i="5"/>
  <c r="Q21" i="3"/>
  <c r="R9" i="5" l="1"/>
  <c r="R10" i="5" s="1"/>
  <c r="Q10" i="5"/>
  <c r="Q9" i="3"/>
  <c r="O21" i="1"/>
  <c r="P21" i="1" s="1"/>
  <c r="O20" i="1"/>
  <c r="P20" i="1" s="1"/>
  <c r="O19" i="1"/>
  <c r="P19" i="1" s="1"/>
  <c r="D77" i="2"/>
  <c r="I77" i="2" s="1"/>
  <c r="D70" i="1" l="1"/>
  <c r="E70" i="1"/>
  <c r="F70" i="1"/>
  <c r="G70" i="1"/>
  <c r="H70" i="1"/>
  <c r="I70" i="1"/>
  <c r="J70" i="1"/>
  <c r="K70" i="1"/>
  <c r="L70" i="1"/>
  <c r="M70" i="1"/>
  <c r="N70" i="1"/>
  <c r="H77" i="2"/>
  <c r="D64" i="2"/>
  <c r="I64" i="2" s="1"/>
  <c r="O36" i="1"/>
  <c r="P36" i="1" s="1"/>
  <c r="H64" i="2" l="1"/>
  <c r="O50" i="1" l="1"/>
  <c r="P50" i="1" s="1"/>
  <c r="O13" i="1"/>
  <c r="P13" i="1" s="1"/>
  <c r="D47" i="2"/>
  <c r="I47" i="2" s="1"/>
  <c r="H47" i="2" l="1"/>
  <c r="D39" i="2"/>
  <c r="I39" i="2" s="1"/>
  <c r="D28" i="2"/>
  <c r="I28" i="2" s="1"/>
  <c r="O26" i="1"/>
  <c r="P26" i="1" s="1"/>
  <c r="H39" i="2" l="1"/>
  <c r="H28" i="2" l="1"/>
  <c r="O25" i="3"/>
  <c r="O29" i="3" s="1"/>
  <c r="N25" i="3"/>
  <c r="N29" i="3" s="1"/>
  <c r="M25" i="3"/>
  <c r="M29" i="3" s="1"/>
  <c r="L25" i="3"/>
  <c r="L29" i="3" s="1"/>
  <c r="K25" i="3"/>
  <c r="K29" i="3" s="1"/>
  <c r="J25" i="3"/>
  <c r="J29" i="3" s="1"/>
  <c r="I25" i="3"/>
  <c r="I29" i="3" s="1"/>
  <c r="H25" i="3"/>
  <c r="H29" i="3" s="1"/>
  <c r="G25" i="3"/>
  <c r="G29" i="3" s="1"/>
  <c r="F25" i="3"/>
  <c r="F29" i="3" s="1"/>
  <c r="B25" i="3"/>
  <c r="B29" i="3" s="1"/>
  <c r="D25" i="3"/>
  <c r="D29" i="3" s="1"/>
  <c r="O47" i="1"/>
  <c r="P47" i="1" s="1"/>
  <c r="D20" i="2"/>
  <c r="O48" i="1"/>
  <c r="P48" i="1" s="1"/>
  <c r="D14" i="2"/>
  <c r="O43" i="1"/>
  <c r="P43" i="1" s="1"/>
  <c r="D9" i="2"/>
  <c r="O78" i="1"/>
  <c r="O44" i="1"/>
  <c r="P44" i="1" s="1"/>
  <c r="O45" i="1"/>
  <c r="P45" i="1" s="1"/>
  <c r="O46" i="1"/>
  <c r="P46" i="1" s="1"/>
  <c r="O9" i="1"/>
  <c r="O10" i="1"/>
  <c r="P10" i="1" s="1"/>
  <c r="C70" i="1"/>
  <c r="O11" i="1"/>
  <c r="P11" i="1" s="1"/>
  <c r="H9" i="2" l="1"/>
  <c r="I9" i="2"/>
  <c r="O18" i="1"/>
  <c r="H20" i="2"/>
  <c r="I20" i="2"/>
  <c r="H14" i="2"/>
  <c r="I14" i="2"/>
  <c r="E25" i="3"/>
  <c r="E29" i="3" s="1"/>
  <c r="O49" i="1"/>
  <c r="P49" i="1" s="1"/>
  <c r="D70" i="2"/>
  <c r="D58" i="2"/>
  <c r="D53" i="2"/>
  <c r="D33" i="2"/>
  <c r="I70" i="2" l="1"/>
  <c r="H70" i="2"/>
  <c r="Q25" i="3"/>
  <c r="Q29" i="3" s="1"/>
  <c r="I58" i="2"/>
  <c r="H58" i="2"/>
  <c r="H33" i="2"/>
  <c r="I33" i="2"/>
  <c r="I53" i="2"/>
  <c r="H53" i="2"/>
  <c r="D80" i="2"/>
  <c r="K64" i="2" l="1"/>
  <c r="K58" i="2"/>
  <c r="C60" i="1"/>
  <c r="C76" i="1" s="1"/>
  <c r="O83" i="1"/>
  <c r="N83" i="1"/>
  <c r="M83" i="1"/>
  <c r="L83" i="1"/>
  <c r="K83" i="1"/>
  <c r="J83" i="1"/>
  <c r="I83" i="1"/>
  <c r="H83" i="1"/>
  <c r="G83" i="1"/>
  <c r="F83" i="1"/>
  <c r="C83" i="1"/>
  <c r="E83" i="1"/>
  <c r="D83" i="1"/>
  <c r="B83" i="1"/>
  <c r="C73" i="1" s="1"/>
  <c r="N77" i="1"/>
  <c r="M77" i="1"/>
  <c r="L77" i="1"/>
  <c r="K77" i="1"/>
  <c r="J77" i="1"/>
  <c r="I77" i="1"/>
  <c r="H77" i="1"/>
  <c r="G77" i="1"/>
  <c r="F77" i="1"/>
  <c r="E77" i="1"/>
  <c r="D77" i="1"/>
  <c r="P70" i="1"/>
  <c r="B70" i="1"/>
  <c r="O67" i="1"/>
  <c r="O66" i="1"/>
  <c r="M60" i="1"/>
  <c r="M76" i="1" s="1"/>
  <c r="L60" i="1"/>
  <c r="L76" i="1" s="1"/>
  <c r="K60" i="1"/>
  <c r="K76" i="1" s="1"/>
  <c r="H60" i="1"/>
  <c r="H76" i="1" s="1"/>
  <c r="G60" i="1"/>
  <c r="G76" i="1" s="1"/>
  <c r="B60" i="1"/>
  <c r="O59" i="1"/>
  <c r="N60" i="1"/>
  <c r="N76" i="1" s="1"/>
  <c r="J60" i="1"/>
  <c r="J76" i="1" s="1"/>
  <c r="I60" i="1"/>
  <c r="I76" i="1" s="1"/>
  <c r="F60" i="1"/>
  <c r="F76" i="1" s="1"/>
  <c r="E60" i="1"/>
  <c r="E76" i="1" s="1"/>
  <c r="D60" i="1"/>
  <c r="D76" i="1" s="1"/>
  <c r="B52" i="1"/>
  <c r="O51" i="1"/>
  <c r="P51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5" i="1"/>
  <c r="P35" i="1" s="1"/>
  <c r="O33" i="1"/>
  <c r="P33" i="1" s="1"/>
  <c r="O32" i="1"/>
  <c r="P32" i="1" s="1"/>
  <c r="O31" i="1"/>
  <c r="P31" i="1" s="1"/>
  <c r="O29" i="1"/>
  <c r="P29" i="1" s="1"/>
  <c r="O28" i="1"/>
  <c r="P28" i="1" s="1"/>
  <c r="O27" i="1"/>
  <c r="P27" i="1" s="1"/>
  <c r="O25" i="1"/>
  <c r="P25" i="1" s="1"/>
  <c r="L52" i="1"/>
  <c r="L75" i="1" s="1"/>
  <c r="K52" i="1"/>
  <c r="K75" i="1" s="1"/>
  <c r="H52" i="1"/>
  <c r="H75" i="1" s="1"/>
  <c r="F52" i="1"/>
  <c r="F75" i="1" s="1"/>
  <c r="E52" i="1"/>
  <c r="E75" i="1" s="1"/>
  <c r="D52" i="1"/>
  <c r="D75" i="1" s="1"/>
  <c r="O24" i="1"/>
  <c r="P24" i="1" s="1"/>
  <c r="I52" i="1"/>
  <c r="I75" i="1" s="1"/>
  <c r="O22" i="1"/>
  <c r="P22" i="1" s="1"/>
  <c r="N52" i="1"/>
  <c r="N75" i="1" s="1"/>
  <c r="M52" i="1"/>
  <c r="M75" i="1" s="1"/>
  <c r="J52" i="1"/>
  <c r="J75" i="1" s="1"/>
  <c r="G52" i="1"/>
  <c r="G75" i="1" s="1"/>
  <c r="C52" i="1"/>
  <c r="C75" i="1" s="1"/>
  <c r="M15" i="1"/>
  <c r="M74" i="1" s="1"/>
  <c r="J15" i="1"/>
  <c r="J74" i="1" s="1"/>
  <c r="I15" i="1"/>
  <c r="I74" i="1" s="1"/>
  <c r="F15" i="1"/>
  <c r="F74" i="1" s="1"/>
  <c r="E15" i="1"/>
  <c r="E74" i="1" s="1"/>
  <c r="D15" i="1"/>
  <c r="D74" i="1" s="1"/>
  <c r="B15" i="1"/>
  <c r="O14" i="1"/>
  <c r="P14" i="1" s="1"/>
  <c r="K15" i="1"/>
  <c r="K74" i="1" s="1"/>
  <c r="P9" i="1"/>
  <c r="L15" i="1"/>
  <c r="L74" i="1" s="1"/>
  <c r="G15" i="1"/>
  <c r="G74" i="1" s="1"/>
  <c r="O8" i="1"/>
  <c r="P8" i="1" s="1"/>
  <c r="H15" i="1"/>
  <c r="H74" i="1" s="1"/>
  <c r="C15" i="1"/>
  <c r="C74" i="1" s="1"/>
  <c r="Q67" i="1" l="1"/>
  <c r="O70" i="1"/>
  <c r="Q84" i="1"/>
  <c r="P15" i="1"/>
  <c r="N15" i="1"/>
  <c r="N74" i="1" s="1"/>
  <c r="O58" i="1"/>
  <c r="O15" i="1"/>
  <c r="C77" i="1"/>
  <c r="C78" i="1" s="1"/>
  <c r="O60" i="1" l="1"/>
  <c r="C85" i="1"/>
  <c r="D73" i="1"/>
  <c r="D78" i="1" s="1"/>
  <c r="O52" i="1"/>
  <c r="P18" i="1"/>
  <c r="P52" i="1" l="1"/>
  <c r="Q83" i="1"/>
  <c r="P60" i="1"/>
  <c r="O85" i="1"/>
  <c r="E73" i="1"/>
  <c r="E78" i="1" s="1"/>
  <c r="D85" i="1"/>
  <c r="I43" i="3" l="1"/>
  <c r="F73" i="1"/>
  <c r="F78" i="1" s="1"/>
  <c r="E85" i="1"/>
  <c r="G73" i="1" l="1"/>
  <c r="G78" i="1" s="1"/>
  <c r="F85" i="1"/>
  <c r="G85" i="1" l="1"/>
  <c r="H73" i="1"/>
  <c r="H78" i="1" s="1"/>
  <c r="H85" i="1" l="1"/>
  <c r="I73" i="1"/>
  <c r="I78" i="1" s="1"/>
  <c r="J73" i="1" l="1"/>
  <c r="J78" i="1" s="1"/>
  <c r="I85" i="1"/>
  <c r="K73" i="1" l="1"/>
  <c r="K78" i="1" s="1"/>
  <c r="J85" i="1"/>
  <c r="K85" i="1" l="1"/>
  <c r="L73" i="1"/>
  <c r="L78" i="1" s="1"/>
  <c r="L85" i="1" l="1"/>
  <c r="M73" i="1"/>
  <c r="M78" i="1" s="1"/>
  <c r="N73" i="1" l="1"/>
  <c r="M85" i="1"/>
  <c r="N78" i="1" l="1"/>
  <c r="N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Whitehead</author>
  </authors>
  <commentList>
    <comment ref="M10" authorId="0" shapeId="0" xr:uid="{D5A66F89-BC03-4A7C-AC19-AB026460AA39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Wayleave</t>
        </r>
      </text>
    </comment>
    <comment ref="C11" authorId="0" shapeId="0" xr:uid="{C09D43C1-C8F5-4CD2-915F-04BED63043B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(via Codd.Centre) for 3
 pinic benches)</t>
        </r>
      </text>
    </comment>
    <comment ref="E47" authorId="0" shapeId="0" xr:uid="{817FDC04-7C3E-4975-8EA3-90E0EBDEEEF7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Hudson Group - replacement sign Brrom Hill £180
</t>
        </r>
      </text>
    </comment>
    <comment ref="D48" authorId="0" shapeId="0" xr:uid="{E76EDE63-57A4-4081-82A9-BF3B729C5BEE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Ground fixing kit for litter bin
</t>
        </r>
      </text>
    </comment>
    <comment ref="D51" authorId="0" shapeId="0" xr:uid="{CEA3F121-2BE3-42DE-911C-45B39880E4B1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MSDC Grant part payent of Low Carbon Products picnic benches)</t>
        </r>
      </text>
    </comment>
    <comment ref="C67" authorId="0" shapeId="0" xr:uid="{9E81F477-0E38-4518-B797-222C02B03A5C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Playequipment (TCC)
</t>
        </r>
      </text>
    </comment>
    <comment ref="D67" authorId="0" shapeId="0" xr:uid="{A094634F-1CE4-4094-A8CE-3B8A70536304}">
      <text>
        <r>
          <rPr>
            <b/>
            <sz val="9"/>
            <color indexed="81"/>
            <rFont val="Tahoma"/>
            <family val="2"/>
          </rPr>
          <t>John Whitehead:</t>
        </r>
        <r>
          <rPr>
            <sz val="9"/>
            <color indexed="81"/>
            <rFont val="Tahoma"/>
            <family val="2"/>
          </rPr>
          <t xml:space="preserve">
Balance of Picnic benches not covered by MSDC grant</t>
        </r>
      </text>
    </comment>
  </commentList>
</comments>
</file>

<file path=xl/sharedStrings.xml><?xml version="1.0" encoding="utf-8"?>
<sst xmlns="http://schemas.openxmlformats.org/spreadsheetml/2006/main" count="206" uniqueCount="171">
  <si>
    <t>Budget</t>
  </si>
  <si>
    <t>Variance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</si>
  <si>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</si>
  <si>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</si>
  <si>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</si>
  <si>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</si>
  <si>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</si>
  <si>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</si>
  <si>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</si>
  <si>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</si>
  <si>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</si>
  <si>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</si>
  <si>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</si>
  <si>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</si>
  <si>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 Budget</t>
  </si>
  <si>
    <t>INCOME</t>
  </si>
  <si>
    <t>Precept</t>
  </si>
  <si>
    <t>Interest</t>
  </si>
  <si>
    <t>Other income</t>
  </si>
  <si>
    <t>Allotment Rents</t>
  </si>
  <si>
    <t>TOTAL INCOME</t>
  </si>
  <si>
    <t>EXPENDITURE</t>
  </si>
  <si>
    <t>Insurance</t>
  </si>
  <si>
    <t>Subscriptions</t>
  </si>
  <si>
    <t>TOTAL EXPENDITURE</t>
  </si>
  <si>
    <t xml:space="preserve">VAT </t>
  </si>
  <si>
    <t>VAT on Expenditure</t>
  </si>
  <si>
    <t>VAT received (recovered from HMRC)</t>
  </si>
  <si>
    <t>Net VAT in month</t>
  </si>
  <si>
    <t>COMMUNITY INFRASTRUCTURE LEVY</t>
  </si>
  <si>
    <t>CIL Receipts</t>
  </si>
  <si>
    <t>CIL Expenditure</t>
  </si>
  <si>
    <t>Transfers to CIL Reserve</t>
  </si>
  <si>
    <t>Transfers from CIL Reserve</t>
  </si>
  <si>
    <t>CASHFLOW &amp; BANK RECONCILIATION</t>
  </si>
  <si>
    <t>Opening bank balance</t>
  </si>
  <si>
    <t>Income</t>
  </si>
  <si>
    <t>Expenditure</t>
  </si>
  <si>
    <t>Net VAT (outgoing)/received</t>
  </si>
  <si>
    <t>CIL Receipts - Expenditure</t>
  </si>
  <si>
    <t>Calculated Closing bank balance</t>
  </si>
  <si>
    <t>Closing bank statements</t>
  </si>
  <si>
    <t>Community Bank Account</t>
  </si>
  <si>
    <t>CIL Parish Reserve (BP A/C 1)</t>
  </si>
  <si>
    <t>MONTHLY RECONCILIATION DIFFERENCE</t>
  </si>
  <si>
    <t>CODDENHAM PARISH COUNCIL</t>
  </si>
  <si>
    <t>Audit fees</t>
  </si>
  <si>
    <t>Clerk's training</t>
  </si>
  <si>
    <t>Postage, telecoms, consumables</t>
  </si>
  <si>
    <t>Software licences</t>
  </si>
  <si>
    <t>s137 payments</t>
  </si>
  <si>
    <t>Bank charges</t>
  </si>
  <si>
    <t>Web fees</t>
  </si>
  <si>
    <t>Data protection</t>
  </si>
  <si>
    <t>Waste management</t>
  </si>
  <si>
    <t>Tree surgery</t>
  </si>
  <si>
    <t>Info box</t>
  </si>
  <si>
    <t>CIO/TCC contingency</t>
  </si>
  <si>
    <t>Hall rental</t>
  </si>
  <si>
    <t>Public Works Loan Board</t>
  </si>
  <si>
    <t>CIO/TCC Recreation Ground</t>
  </si>
  <si>
    <t>Difference?</t>
  </si>
  <si>
    <t>agreed to Monitoring Report</t>
  </si>
  <si>
    <t>Cumulative VAT to reclaim</t>
  </si>
  <si>
    <t>Allotment Expenditure</t>
  </si>
  <si>
    <t>MSDC Localities Grant</t>
  </si>
  <si>
    <t>MSDC Localities Grant expenditure</t>
  </si>
  <si>
    <t>STILL TO BE ALLOCATED (s/be ZERO)</t>
  </si>
  <si>
    <t>Street lighting running costs</t>
  </si>
  <si>
    <t xml:space="preserve">Opening </t>
  </si>
  <si>
    <t>Closing</t>
  </si>
  <si>
    <t>Apr</t>
  </si>
  <si>
    <t>Aug</t>
  </si>
  <si>
    <t>Mar</t>
  </si>
  <si>
    <t>Balance</t>
  </si>
  <si>
    <t>EARMARKED RESERVES</t>
  </si>
  <si>
    <t>Allotments</t>
  </si>
  <si>
    <t>Election Costs</t>
  </si>
  <si>
    <t>Green Spaces</t>
  </si>
  <si>
    <t>PWLB Loan</t>
  </si>
  <si>
    <t>Street Lighting</t>
  </si>
  <si>
    <t>Training (new Cllrs)</t>
  </si>
  <si>
    <t>CIL</t>
  </si>
  <si>
    <t>TOTAL- EARMARKED</t>
  </si>
  <si>
    <t>GENERAL RESERVE</t>
  </si>
  <si>
    <t>TOTAL RESERVES</t>
  </si>
  <si>
    <t>as per</t>
  </si>
  <si>
    <t>AGAR</t>
  </si>
  <si>
    <t>Gardemau Trust Grant</t>
  </si>
  <si>
    <t>Actual</t>
  </si>
  <si>
    <t>External Printing/Newsletters</t>
  </si>
  <si>
    <t>Cllr Training</t>
  </si>
  <si>
    <t>Clerks's salary (general duties)</t>
  </si>
  <si>
    <t>Clerks's salary (training)</t>
  </si>
  <si>
    <t>Clerks's salary (FOI requests)</t>
  </si>
  <si>
    <t>Clerk's salary - Employer NI</t>
  </si>
  <si>
    <t>Churchyard Maintenance</t>
  </si>
  <si>
    <t>SCC Grant expenditure</t>
  </si>
  <si>
    <t>MSDC Grants</t>
  </si>
  <si>
    <t>Date Rec'd</t>
  </si>
  <si>
    <t>From</t>
  </si>
  <si>
    <t>Amount</t>
  </si>
  <si>
    <t>Purpose</t>
  </si>
  <si>
    <t>oct</t>
  </si>
  <si>
    <t>Remaining</t>
  </si>
  <si>
    <t>Notes</t>
  </si>
  <si>
    <t>30.12.24</t>
  </si>
  <si>
    <t>MSDC-localities</t>
  </si>
  <si>
    <t xml:space="preserve">3Rs </t>
  </si>
  <si>
    <t>Hall hire/Printing/Byte</t>
  </si>
  <si>
    <t>24.03.25</t>
  </si>
  <si>
    <t>benches/litter sign</t>
  </si>
  <si>
    <t>Sign/benches ( wood)</t>
  </si>
  <si>
    <t>MSDC-Localities</t>
  </si>
  <si>
    <t>02.10.23</t>
  </si>
  <si>
    <t>MSDC- PIYP</t>
  </si>
  <si>
    <t>MSDC localities</t>
  </si>
  <si>
    <t>Gardemau</t>
  </si>
  <si>
    <t>MSDC-PIYP</t>
  </si>
  <si>
    <t>04.03.24</t>
  </si>
  <si>
    <t>21.10.24</t>
  </si>
  <si>
    <t>Adjust to</t>
  </si>
  <si>
    <t>Opening</t>
  </si>
  <si>
    <t>to date</t>
  </si>
  <si>
    <t>Spent</t>
  </si>
  <si>
    <t>MSDC Other Grants (PIYP)</t>
  </si>
  <si>
    <t>Grounds maintenance "Green Spaces"</t>
  </si>
  <si>
    <t>Year-end</t>
  </si>
  <si>
    <t>Surplus</t>
  </si>
  <si>
    <t>allocation</t>
  </si>
  <si>
    <t>Bal 1/4/26</t>
  </si>
  <si>
    <t>RESERVES MONITORING 2026-27</t>
  </si>
  <si>
    <t>VAT Expenditure in 2026-27</t>
  </si>
  <si>
    <t>April '26</t>
  </si>
  <si>
    <t>May '26</t>
  </si>
  <si>
    <t>June '26</t>
  </si>
  <si>
    <t>July '26</t>
  </si>
  <si>
    <t>August '26</t>
  </si>
  <si>
    <t>September '26</t>
  </si>
  <si>
    <t>October '26</t>
  </si>
  <si>
    <t>November '26</t>
  </si>
  <si>
    <t>December '26</t>
  </si>
  <si>
    <t>January '27</t>
  </si>
  <si>
    <t>February '27</t>
  </si>
  <si>
    <t>March '27</t>
  </si>
  <si>
    <t>GRANT RECEIPTS &amp; EXPENDITURE 26/27</t>
  </si>
  <si>
    <t>FINANCIAL MONITORING REPORT 2026/27</t>
  </si>
  <si>
    <t xml:space="preserve"> 26/27</t>
  </si>
  <si>
    <t xml:space="preserve"> YTD 26/27</t>
  </si>
  <si>
    <t>at 1/4/26</t>
  </si>
  <si>
    <t>at 30/4/26</t>
  </si>
  <si>
    <t>at 31/5/26</t>
  </si>
  <si>
    <t>at 30/6/26</t>
  </si>
  <si>
    <t>at 31/7/26</t>
  </si>
  <si>
    <t>at 31/8/26</t>
  </si>
  <si>
    <t>at 30/9/26</t>
  </si>
  <si>
    <t>at 31/10/26</t>
  </si>
  <si>
    <t>at 30/11/26</t>
  </si>
  <si>
    <t>at 31/12/26</t>
  </si>
  <si>
    <t>at 31/1/27</t>
  </si>
  <si>
    <t>at 28/2/27</t>
  </si>
  <si>
    <t>at 31/3/27</t>
  </si>
  <si>
    <t>Legal fees</t>
  </si>
  <si>
    <t>Defibillator Maintenance</t>
  </si>
  <si>
    <t>b/f from 25/26</t>
  </si>
  <si>
    <t>Clerk's Office Equipment</t>
  </si>
  <si>
    <t>Suffolk County Council</t>
  </si>
  <si>
    <t>Glasdon</t>
  </si>
  <si>
    <t>John Lewis Partnership</t>
  </si>
  <si>
    <t>Amazon UK</t>
  </si>
  <si>
    <t>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</si>
</sst>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#,##0.00;\(#,##0.00\)"/>
    <numFmt numFmtId="167" formatCode="&quot;£&quot;#,##0.00"/>
    <numFmt numFmtId="168" formatCode="&quot;£&quot;#,##0_);[Red]\(&quot;£&quot;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165" fontId="0" fillId="0" borderId="0" xfId="1" applyNumberFormat="1" applyFont="1"/>
    <xf numFmtId="165" fontId="0" fillId="0" borderId="1" xfId="1" applyNumberFormat="1" applyFont="1" applyBorder="1"/>
    <xf numFmtId="164" fontId="0" fillId="0" borderId="3" xfId="1" applyNumberFormat="1" applyFont="1" applyBorder="1"/>
    <xf numFmtId="165" fontId="3" fillId="0" borderId="0" xfId="1" applyNumberFormat="1" applyFont="1"/>
    <xf numFmtId="43" fontId="1" fillId="0" borderId="1" xfId="1" applyFont="1" applyFill="1" applyBorder="1"/>
    <xf numFmtId="43" fontId="7" fillId="0" borderId="0" xfId="1" applyFont="1"/>
    <xf numFmtId="43" fontId="1" fillId="0" borderId="0" xfId="1" applyFont="1"/>
    <xf numFmtId="43" fontId="0" fillId="0" borderId="0" xfId="1" applyFont="1"/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Fill="1"/>
    <xf numFmtId="0" fontId="3" fillId="0" borderId="0" xfId="0" applyFont="1"/>
    <xf numFmtId="165" fontId="3" fillId="0" borderId="4" xfId="1" applyNumberFormat="1" applyFont="1" applyBorder="1"/>
    <xf numFmtId="43" fontId="0" fillId="0" borderId="4" xfId="1" applyFont="1" applyBorder="1"/>
    <xf numFmtId="165" fontId="0" fillId="0" borderId="4" xfId="1" applyNumberFormat="1" applyFont="1" applyBorder="1"/>
    <xf numFmtId="43" fontId="8" fillId="0" borderId="0" xfId="1" applyFont="1"/>
    <xf numFmtId="43" fontId="8" fillId="0" borderId="1" xfId="1" applyFont="1" applyBorder="1"/>
    <xf numFmtId="43" fontId="8" fillId="0" borderId="0" xfId="1" applyFont="1" applyBorder="1"/>
    <xf numFmtId="0" fontId="2" fillId="0" borderId="0" xfId="0" applyFont="1"/>
    <xf numFmtId="0" fontId="0" fillId="0" borderId="0" xfId="0" applyAlignment="1">
      <alignment horizontal="right"/>
    </xf>
    <xf numFmtId="165" fontId="3" fillId="0" borderId="5" xfId="1" applyNumberFormat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0" xfId="0" applyNumberFormat="1"/>
    <xf numFmtId="43" fontId="5" fillId="0" borderId="0" xfId="0" applyNumberFormat="1" applyFont="1"/>
    <xf numFmtId="43" fontId="0" fillId="0" borderId="8" xfId="1" applyFont="1" applyBorder="1"/>
    <xf numFmtId="43" fontId="1" fillId="0" borderId="1" xfId="1" applyFont="1" applyBorder="1"/>
    <xf numFmtId="166" fontId="0" fillId="0" borderId="0" xfId="0" applyNumberFormat="1"/>
    <xf numFmtId="166" fontId="0" fillId="0" borderId="0" xfId="1" applyNumberFormat="1" applyFont="1"/>
    <xf numFmtId="43" fontId="3" fillId="0" borderId="9" xfId="1" applyFont="1" applyBorder="1"/>
    <xf numFmtId="0" fontId="9" fillId="0" borderId="0" xfId="0" applyFont="1"/>
    <xf numFmtId="0" fontId="0" fillId="0" borderId="0" xfId="0" quotePrefix="1" applyAlignment="1">
      <alignment horizontal="center"/>
    </xf>
    <xf numFmtId="43" fontId="3" fillId="0" borderId="0" xfId="1" applyFont="1"/>
    <xf numFmtId="43" fontId="0" fillId="0" borderId="9" xfId="0" applyNumberFormat="1" applyBorder="1"/>
    <xf numFmtId="43" fontId="0" fillId="0" borderId="9" xfId="1" applyFont="1" applyBorder="1"/>
    <xf numFmtId="0" fontId="10" fillId="0" borderId="0" xfId="0" applyFont="1"/>
    <xf numFmtId="0" fontId="0" fillId="0" borderId="9" xfId="0" applyBorder="1"/>
    <xf numFmtId="43" fontId="0" fillId="0" borderId="10" xfId="1" applyFont="1" applyBorder="1"/>
    <xf numFmtId="2" fontId="0" fillId="0" borderId="0" xfId="0" applyNumberFormat="1"/>
    <xf numFmtId="0" fontId="0" fillId="0" borderId="0" xfId="0" applyAlignment="1">
      <alignment vertical="top" wrapText="1"/>
    </xf>
    <xf numFmtId="8" fontId="0" fillId="0" borderId="0" xfId="0" applyNumberFormat="1"/>
    <xf numFmtId="0" fontId="0" fillId="0" borderId="0" xfId="0" applyAlignment="1">
      <alignment vertical="top"/>
    </xf>
    <xf numFmtId="43" fontId="0" fillId="0" borderId="11" xfId="1" applyFont="1" applyBorder="1"/>
    <xf numFmtId="0" fontId="0" fillId="0" borderId="3" xfId="0" applyBorder="1" applyAlignment="1">
      <alignment horizontal="center"/>
    </xf>
    <xf numFmtId="165" fontId="3" fillId="0" borderId="0" xfId="1" applyNumberFormat="1" applyFont="1" applyFill="1"/>
    <xf numFmtId="43" fontId="0" fillId="0" borderId="1" xfId="1" applyFont="1" applyFill="1" applyBorder="1"/>
    <xf numFmtId="0" fontId="13" fillId="0" borderId="0" xfId="0" applyFont="1"/>
    <xf numFmtId="166" fontId="0" fillId="0" borderId="9" xfId="0" applyNumberFormat="1" applyBorder="1"/>
    <xf numFmtId="166" fontId="0" fillId="0" borderId="12" xfId="0" applyNumberFormat="1" applyBorder="1"/>
    <xf numFmtId="0" fontId="0" fillId="0" borderId="0" xfId="0" quotePrefix="1"/>
    <xf numFmtId="0" fontId="5" fillId="0" borderId="0" xfId="0" quotePrefix="1" applyFont="1"/>
    <xf numFmtId="43" fontId="14" fillId="0" borderId="0" xfId="1" applyFont="1"/>
    <xf numFmtId="43" fontId="15" fillId="0" borderId="0" xfId="1" applyFont="1"/>
    <xf numFmtId="43" fontId="15" fillId="0" borderId="0" xfId="1" applyFont="1" applyFill="1"/>
    <xf numFmtId="43" fontId="15" fillId="0" borderId="0" xfId="1" applyFont="1" applyBorder="1"/>
    <xf numFmtId="43" fontId="8" fillId="0" borderId="0" xfId="1" applyFont="1" applyFill="1"/>
    <xf numFmtId="165" fontId="1" fillId="0" borderId="0" xfId="1" applyNumberFormat="1" applyFont="1"/>
    <xf numFmtId="0" fontId="2" fillId="0" borderId="2" xfId="0" applyFont="1" applyBorder="1"/>
    <xf numFmtId="165" fontId="2" fillId="0" borderId="2" xfId="1" applyNumberFormat="1" applyFont="1" applyBorder="1"/>
    <xf numFmtId="43" fontId="5" fillId="0" borderId="2" xfId="1" applyFont="1" applyBorder="1"/>
    <xf numFmtId="43" fontId="5" fillId="0" borderId="2" xfId="1" applyFont="1" applyFill="1" applyBorder="1"/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/>
    <xf numFmtId="43" fontId="3" fillId="0" borderId="0" xfId="1" applyFont="1" applyBorder="1"/>
    <xf numFmtId="43" fontId="3" fillId="0" borderId="0" xfId="1" applyFont="1" applyFill="1"/>
    <xf numFmtId="43" fontId="0" fillId="0" borderId="0" xfId="1" applyFont="1" applyAlignment="1">
      <alignment vertical="top" wrapText="1"/>
    </xf>
    <xf numFmtId="43" fontId="0" fillId="0" borderId="0" xfId="1" applyFont="1" applyAlignment="1">
      <alignment vertical="top"/>
    </xf>
    <xf numFmtId="43" fontId="8" fillId="0" borderId="2" xfId="1" applyFont="1" applyBorder="1"/>
    <xf numFmtId="43" fontId="1" fillId="0" borderId="2" xfId="1" applyFont="1" applyBorder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3" xfId="1" applyFont="1" applyBorder="1"/>
    <xf numFmtId="43" fontId="0" fillId="0" borderId="7" xfId="1" applyFont="1" applyBorder="1"/>
    <xf numFmtId="43" fontId="0" fillId="0" borderId="0" xfId="1" applyFont="1" applyBorder="1" applyAlignment="1">
      <alignment horizontal="right"/>
    </xf>
    <xf numFmtId="166" fontId="0" fillId="0" borderId="3" xfId="1" applyNumberFormat="1" applyFont="1" applyBorder="1"/>
    <xf numFmtId="0" fontId="0" fillId="2" borderId="0" xfId="0" applyFill="1"/>
    <xf numFmtId="0" fontId="16" fillId="2" borderId="0" xfId="0" applyFont="1" applyFill="1"/>
    <xf numFmtId="0" fontId="17" fillId="2" borderId="0" xfId="0" applyFont="1" applyFill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7" fillId="0" borderId="0" xfId="0" applyFont="1"/>
    <xf numFmtId="167" fontId="17" fillId="0" borderId="0" xfId="0" applyNumberFormat="1" applyFont="1"/>
    <xf numFmtId="166" fontId="0" fillId="3" borderId="0" xfId="0" applyNumberFormat="1" applyFill="1"/>
    <xf numFmtId="0" fontId="16" fillId="0" borderId="0" xfId="0" applyFont="1"/>
    <xf numFmtId="0" fontId="18" fillId="0" borderId="0" xfId="0" applyFont="1"/>
    <xf numFmtId="0" fontId="2" fillId="0" borderId="0" xfId="0" applyFont="1" applyAlignment="1">
      <alignment wrapText="1"/>
    </xf>
    <xf numFmtId="168" fontId="17" fillId="0" borderId="0" xfId="0" applyNumberFormat="1" applyFont="1"/>
    <xf numFmtId="14" fontId="17" fillId="0" borderId="0" xfId="0" applyNumberFormat="1" applyFont="1"/>
    <xf numFmtId="168" fontId="0" fillId="0" borderId="0" xfId="0" applyNumberFormat="1"/>
    <xf numFmtId="14" fontId="0" fillId="0" borderId="0" xfId="0" applyNumberFormat="1"/>
    <xf numFmtId="167" fontId="17" fillId="0" borderId="11" xfId="0" applyNumberFormat="1" applyFont="1" applyBorder="1"/>
    <xf numFmtId="166" fontId="0" fillId="3" borderId="0" xfId="0" applyNumberFormat="1" applyFill="1" applyAlignment="1">
      <alignment wrapText="1"/>
    </xf>
    <xf numFmtId="166" fontId="3" fillId="3" borderId="0" xfId="0" applyNumberFormat="1" applyFont="1" applyFill="1"/>
    <xf numFmtId="166" fontId="17" fillId="0" borderId="11" xfId="0" applyNumberFormat="1" applyFont="1" applyBorder="1"/>
    <xf numFmtId="166" fontId="0" fillId="0" borderId="11" xfId="0" applyNumberFormat="1" applyBorder="1"/>
    <xf numFmtId="43" fontId="3" fillId="0" borderId="2" xfId="1" applyFont="1" applyBorder="1"/>
    <xf numFmtId="43" fontId="1" fillId="0" borderId="13" xfId="1" applyFont="1" applyBorder="1" applyAlignment="1">
      <alignment horizontal="right"/>
    </xf>
    <xf numFmtId="0" fontId="0" fillId="0" borderId="1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4828-637D-432C-BD24-895099ECF6FB}">
  <sheetPr>
    <pageSetUpPr fitToPage="1"/>
  </sheetPr>
  <dimension ref="A1:T86"/>
  <sheetViews>
    <sheetView tabSelected="1" zoomScale="88" zoomScaleNormal="88" workbookViewId="0"/>
  </sheetViews>
  <sheetFormatPr defaultRowHeight="15" x14ac:dyDescent="0.25"/>
  <cols>
    <col min="1" max="1" width="37.42578125" customWidth="1"/>
    <col min="2" max="2" width="14.42578125" customWidth="1"/>
    <col min="3" max="3" width="12.7109375" customWidth="1"/>
    <col min="4" max="4" width="12.28515625" hidden="1" customWidth="1"/>
    <col min="5" max="5" width="12.85546875" hidden="1" customWidth="1"/>
    <col min="6" max="6" width="12.7109375" hidden="1" customWidth="1"/>
    <col min="7" max="7" width="13.140625" hidden="1" customWidth="1"/>
    <col min="8" max="8" width="12.28515625" hidden="1" customWidth="1"/>
    <col min="9" max="9" width="13.7109375" hidden="1" customWidth="1"/>
    <col min="10" max="10" width="12.85546875" hidden="1" customWidth="1"/>
    <col min="11" max="11" width="13.42578125" hidden="1" customWidth="1"/>
    <col min="12" max="12" width="13.7109375" hidden="1" customWidth="1"/>
    <col min="13" max="13" width="12" hidden="1" customWidth="1"/>
    <col min="14" max="14" width="12.28515625" hidden="1" customWidth="1"/>
    <col min="15" max="16" width="12.140625" customWidth="1"/>
    <col min="17" max="17" width="11.28515625" bestFit="1" customWidth="1"/>
    <col min="18" max="18" width="10.140625" bestFit="1" customWidth="1"/>
    <col min="19" max="19" width="11.5703125" customWidth="1"/>
    <col min="20" max="20" width="14.28515625" customWidth="1"/>
  </cols>
  <sheetData>
    <row r="1" spans="1:18" ht="23.25" x14ac:dyDescent="0.35">
      <c r="A1" s="1" t="s">
        <v>45</v>
      </c>
      <c r="J1" s="2"/>
    </row>
    <row r="2" spans="1:18" ht="23.25" x14ac:dyDescent="0.35">
      <c r="A2" s="1" t="s">
        <v>146</v>
      </c>
    </row>
    <row r="3" spans="1:18" x14ac:dyDescent="0.25">
      <c r="B3" t="s">
        <v>0</v>
      </c>
      <c r="C3" s="3"/>
      <c r="N3" s="4"/>
      <c r="O3" s="7" t="s">
        <v>89</v>
      </c>
      <c r="P3" s="55" t="s">
        <v>1</v>
      </c>
    </row>
    <row r="4" spans="1:18" x14ac:dyDescent="0.25">
      <c r="B4" t="s">
        <v>147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  <c r="O4" s="7" t="s">
        <v>148</v>
      </c>
      <c r="P4" s="55" t="s">
        <v>14</v>
      </c>
    </row>
    <row r="5" spans="1:18" x14ac:dyDescent="0.25">
      <c r="C5" s="3"/>
      <c r="N5" s="9"/>
      <c r="P5" s="5"/>
      <c r="R5" s="2"/>
    </row>
    <row r="6" spans="1:18" x14ac:dyDescent="0.25">
      <c r="A6" s="10" t="s">
        <v>15</v>
      </c>
      <c r="C6" s="3"/>
      <c r="N6" s="69"/>
      <c r="P6" s="11"/>
      <c r="R6" s="2"/>
    </row>
    <row r="7" spans="1:18" x14ac:dyDescent="0.25">
      <c r="B7" s="12"/>
      <c r="C7" s="13"/>
      <c r="D7" s="12"/>
      <c r="E7" s="12"/>
      <c r="F7" s="12"/>
      <c r="G7" s="12"/>
      <c r="H7" s="12"/>
      <c r="I7" s="12"/>
      <c r="J7" s="68"/>
      <c r="K7" s="12"/>
      <c r="L7" s="12"/>
      <c r="M7" s="12"/>
      <c r="N7" s="70"/>
      <c r="O7" s="12"/>
      <c r="P7" s="14"/>
      <c r="R7" s="2"/>
    </row>
    <row r="8" spans="1:18" x14ac:dyDescent="0.25">
      <c r="A8" t="s">
        <v>16</v>
      </c>
      <c r="B8" s="15">
        <v>37035</v>
      </c>
      <c r="C8" s="16">
        <v>18517.5</v>
      </c>
      <c r="D8" s="17"/>
      <c r="E8" s="17"/>
      <c r="F8" s="17"/>
      <c r="G8" s="17"/>
      <c r="H8" s="18"/>
      <c r="I8" s="63"/>
      <c r="J8" s="27"/>
      <c r="K8" s="64"/>
      <c r="L8" s="44"/>
      <c r="M8" s="44"/>
      <c r="N8" s="71"/>
      <c r="O8" s="19">
        <f t="shared" ref="O8:O13" si="0">SUM(C8:N8)</f>
        <v>18517.5</v>
      </c>
      <c r="P8" s="85">
        <f t="shared" ref="P8:P14" si="1">B8-O8</f>
        <v>18517.5</v>
      </c>
    </row>
    <row r="9" spans="1:18" x14ac:dyDescent="0.25">
      <c r="A9" t="s">
        <v>17</v>
      </c>
      <c r="B9" s="15">
        <v>500</v>
      </c>
      <c r="C9" s="21"/>
      <c r="D9" s="19"/>
      <c r="E9" s="19"/>
      <c r="F9" s="19"/>
      <c r="G9" s="19"/>
      <c r="H9" s="19"/>
      <c r="I9" s="64"/>
      <c r="J9" s="27"/>
      <c r="K9" s="64"/>
      <c r="L9" s="44"/>
      <c r="M9" s="44"/>
      <c r="N9" s="79"/>
      <c r="O9" s="19">
        <f t="shared" si="0"/>
        <v>0</v>
      </c>
      <c r="P9" s="85">
        <f t="shared" si="1"/>
        <v>500</v>
      </c>
      <c r="R9" s="35"/>
    </row>
    <row r="10" spans="1:18" x14ac:dyDescent="0.25">
      <c r="A10" t="s">
        <v>18</v>
      </c>
      <c r="B10" s="15">
        <v>12</v>
      </c>
      <c r="C10" s="21"/>
      <c r="D10" s="19"/>
      <c r="E10" s="19"/>
      <c r="F10" s="19"/>
      <c r="G10" s="19"/>
      <c r="H10" s="19"/>
      <c r="I10" s="65"/>
      <c r="J10" s="27"/>
      <c r="K10" s="64"/>
      <c r="L10" s="44"/>
      <c r="M10" s="44"/>
      <c r="N10" s="71"/>
      <c r="O10" s="19">
        <f t="shared" si="0"/>
        <v>0</v>
      </c>
      <c r="P10" s="88">
        <f t="shared" si="1"/>
        <v>12</v>
      </c>
      <c r="R10" s="35"/>
    </row>
    <row r="11" spans="1:18" x14ac:dyDescent="0.25">
      <c r="A11" t="s">
        <v>65</v>
      </c>
      <c r="B11" s="15"/>
      <c r="C11" s="21"/>
      <c r="D11" s="19"/>
      <c r="E11" s="19"/>
      <c r="F11" s="19"/>
      <c r="G11" s="19"/>
      <c r="H11" s="19"/>
      <c r="I11" s="65"/>
      <c r="J11" s="27"/>
      <c r="K11" s="65"/>
      <c r="L11" s="44"/>
      <c r="M11" s="44"/>
      <c r="N11" s="71"/>
      <c r="O11" s="19">
        <f t="shared" si="0"/>
        <v>0</v>
      </c>
      <c r="P11" s="85">
        <f t="shared" si="1"/>
        <v>0</v>
      </c>
    </row>
    <row r="12" spans="1:18" x14ac:dyDescent="0.25">
      <c r="A12" t="s">
        <v>125</v>
      </c>
      <c r="B12" s="15"/>
      <c r="C12" s="21"/>
      <c r="D12" s="19"/>
      <c r="E12" s="19"/>
      <c r="F12" s="19"/>
      <c r="G12" s="19"/>
      <c r="H12" s="19"/>
      <c r="I12" s="65"/>
      <c r="J12" s="27"/>
      <c r="K12" s="65"/>
      <c r="L12" s="44"/>
      <c r="M12" s="44"/>
      <c r="N12" s="71"/>
      <c r="O12" s="19">
        <f t="shared" si="0"/>
        <v>0</v>
      </c>
      <c r="P12" s="85">
        <f t="shared" si="1"/>
        <v>0</v>
      </c>
    </row>
    <row r="13" spans="1:18" x14ac:dyDescent="0.25">
      <c r="A13" t="s">
        <v>88</v>
      </c>
      <c r="B13" s="15"/>
      <c r="C13" s="21"/>
      <c r="D13" s="19"/>
      <c r="E13" s="19"/>
      <c r="F13" s="19"/>
      <c r="G13" s="19"/>
      <c r="H13" s="19"/>
      <c r="I13" s="67"/>
      <c r="J13" s="27"/>
      <c r="K13" s="64"/>
      <c r="L13" s="44"/>
      <c r="M13" s="44"/>
      <c r="N13" s="71"/>
      <c r="O13" s="19">
        <f t="shared" si="0"/>
        <v>0</v>
      </c>
      <c r="P13" s="85">
        <f t="shared" si="1"/>
        <v>0</v>
      </c>
      <c r="R13" s="35"/>
    </row>
    <row r="14" spans="1:18" x14ac:dyDescent="0.25">
      <c r="A14" t="s">
        <v>19</v>
      </c>
      <c r="B14" s="15"/>
      <c r="C14" s="21">
        <f>-5-7.5+15</f>
        <v>2.5</v>
      </c>
      <c r="D14" s="19"/>
      <c r="E14" s="19"/>
      <c r="F14" s="19"/>
      <c r="G14" s="19"/>
      <c r="H14" s="19"/>
      <c r="I14" s="65"/>
      <c r="J14" s="27"/>
      <c r="K14" s="64"/>
      <c r="L14" s="44"/>
      <c r="M14" s="44"/>
      <c r="N14" s="79"/>
      <c r="O14" s="19">
        <f t="shared" ref="O14" si="2">SUM(C14:N14)</f>
        <v>2.5</v>
      </c>
      <c r="P14" s="85">
        <f t="shared" si="1"/>
        <v>-2.5</v>
      </c>
    </row>
    <row r="15" spans="1:18" x14ac:dyDescent="0.25">
      <c r="A15" s="23" t="s">
        <v>20</v>
      </c>
      <c r="B15" s="24">
        <f t="shared" ref="B15:P15" si="3">SUM(B7:B14)</f>
        <v>37547</v>
      </c>
      <c r="C15" s="25">
        <f t="shared" si="3"/>
        <v>18520</v>
      </c>
      <c r="D15" s="25">
        <f t="shared" si="3"/>
        <v>0</v>
      </c>
      <c r="E15" s="25">
        <f t="shared" si="3"/>
        <v>0</v>
      </c>
      <c r="F15" s="25">
        <f t="shared" si="3"/>
        <v>0</v>
      </c>
      <c r="G15" s="25">
        <f t="shared" si="3"/>
        <v>0</v>
      </c>
      <c r="H15" s="25">
        <f t="shared" si="3"/>
        <v>0</v>
      </c>
      <c r="I15" s="25">
        <f t="shared" si="3"/>
        <v>0</v>
      </c>
      <c r="J15" s="25">
        <f t="shared" si="3"/>
        <v>0</v>
      </c>
      <c r="K15" s="25">
        <f t="shared" si="3"/>
        <v>0</v>
      </c>
      <c r="L15" s="25">
        <f t="shared" si="3"/>
        <v>0</v>
      </c>
      <c r="M15" s="25">
        <f t="shared" si="3"/>
        <v>0</v>
      </c>
      <c r="N15" s="25">
        <f t="shared" si="3"/>
        <v>0</v>
      </c>
      <c r="O15" s="25">
        <f t="shared" si="3"/>
        <v>18520</v>
      </c>
      <c r="P15" s="25">
        <f t="shared" si="3"/>
        <v>19027</v>
      </c>
      <c r="Q15" s="81"/>
      <c r="R15" s="35"/>
    </row>
    <row r="16" spans="1:18" x14ac:dyDescent="0.25">
      <c r="B16" s="12"/>
      <c r="C16" s="21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19"/>
      <c r="P16" s="85"/>
    </row>
    <row r="17" spans="1:20" x14ac:dyDescent="0.25">
      <c r="A17" s="10" t="s">
        <v>21</v>
      </c>
      <c r="B17" s="12"/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  <c r="O17" s="19"/>
      <c r="P17" s="85"/>
    </row>
    <row r="18" spans="1:20" x14ac:dyDescent="0.25">
      <c r="A18" t="s">
        <v>92</v>
      </c>
      <c r="B18" s="15">
        <v>7530</v>
      </c>
      <c r="C18" s="21">
        <f>582.16+398.6</f>
        <v>980.76</v>
      </c>
      <c r="D18" s="19"/>
      <c r="E18" s="19"/>
      <c r="F18" s="19"/>
      <c r="G18" s="19"/>
      <c r="H18" s="19"/>
      <c r="I18" s="27"/>
      <c r="J18" s="27"/>
      <c r="K18" s="64"/>
      <c r="L18" s="44"/>
      <c r="M18" s="44"/>
      <c r="N18" s="44"/>
      <c r="O18" s="19">
        <f>SUM(C18:N18)</f>
        <v>980.76</v>
      </c>
      <c r="P18" s="88">
        <f>B18-O18</f>
        <v>6549.24</v>
      </c>
      <c r="R18" s="35"/>
      <c r="T18" s="19"/>
    </row>
    <row r="19" spans="1:20" x14ac:dyDescent="0.25">
      <c r="A19" t="s">
        <v>93</v>
      </c>
      <c r="B19" s="15"/>
      <c r="C19" s="21"/>
      <c r="D19" s="19"/>
      <c r="E19" s="19"/>
      <c r="F19" s="19"/>
      <c r="G19" s="19"/>
      <c r="H19" s="19"/>
      <c r="I19" s="27"/>
      <c r="J19" s="27"/>
      <c r="K19" s="64"/>
      <c r="L19" s="44"/>
      <c r="M19" s="44"/>
      <c r="N19" s="18"/>
      <c r="O19" s="19">
        <f>SUM(C19:N19)</f>
        <v>0</v>
      </c>
      <c r="P19" s="88">
        <f t="shared" ref="P19:P51" si="4">B19-O19</f>
        <v>0</v>
      </c>
      <c r="R19" s="35"/>
      <c r="T19" s="19"/>
    </row>
    <row r="20" spans="1:20" x14ac:dyDescent="0.25">
      <c r="A20" t="s">
        <v>94</v>
      </c>
      <c r="B20" s="15">
        <v>200</v>
      </c>
      <c r="C20" s="21"/>
      <c r="D20" s="19"/>
      <c r="E20" s="19"/>
      <c r="F20" s="19"/>
      <c r="G20" s="19"/>
      <c r="H20" s="19"/>
      <c r="I20" s="27"/>
      <c r="J20" s="27"/>
      <c r="K20" s="64"/>
      <c r="L20" s="44"/>
      <c r="M20" s="44"/>
      <c r="N20" s="18"/>
      <c r="O20" s="19">
        <f>SUM(C20:N20)</f>
        <v>0</v>
      </c>
      <c r="P20" s="88">
        <f t="shared" si="4"/>
        <v>200</v>
      </c>
      <c r="R20" s="35"/>
      <c r="T20" s="19"/>
    </row>
    <row r="21" spans="1:20" x14ac:dyDescent="0.25">
      <c r="A21" t="s">
        <v>95</v>
      </c>
      <c r="B21" s="15">
        <f>380+30</f>
        <v>410</v>
      </c>
      <c r="C21" s="21">
        <f>111.56</f>
        <v>111.56</v>
      </c>
      <c r="D21" s="19"/>
      <c r="E21" s="19"/>
      <c r="F21" s="19"/>
      <c r="G21" s="19"/>
      <c r="H21" s="19"/>
      <c r="I21" s="27"/>
      <c r="J21" s="27"/>
      <c r="K21" s="64"/>
      <c r="L21" s="44"/>
      <c r="M21" s="44"/>
      <c r="N21" s="18"/>
      <c r="O21" s="19">
        <f>SUM(C21:N21)</f>
        <v>111.56</v>
      </c>
      <c r="P21" s="88">
        <f t="shared" si="4"/>
        <v>298.44</v>
      </c>
      <c r="R21" s="35"/>
      <c r="T21" s="19"/>
    </row>
    <row r="22" spans="1:20" x14ac:dyDescent="0.25">
      <c r="A22" t="s">
        <v>47</v>
      </c>
      <c r="B22" s="15">
        <v>100</v>
      </c>
      <c r="C22" s="21"/>
      <c r="D22" s="19"/>
      <c r="E22" s="27"/>
      <c r="F22" s="19"/>
      <c r="G22" s="19"/>
      <c r="H22" s="19"/>
      <c r="I22" s="27"/>
      <c r="J22" s="27"/>
      <c r="K22" s="64"/>
      <c r="L22" s="44"/>
      <c r="M22" s="44"/>
      <c r="N22" s="71"/>
      <c r="O22" s="19">
        <f t="shared" ref="O22:O41" si="5">SUM(C22:N22)</f>
        <v>0</v>
      </c>
      <c r="P22" s="88">
        <f t="shared" si="4"/>
        <v>100</v>
      </c>
      <c r="R22" s="35"/>
      <c r="T22" s="19"/>
    </row>
    <row r="23" spans="1:20" x14ac:dyDescent="0.25">
      <c r="A23" t="s">
        <v>165</v>
      </c>
      <c r="B23" s="15">
        <v>0</v>
      </c>
      <c r="C23" s="21">
        <v>279.56</v>
      </c>
      <c r="D23" s="19"/>
      <c r="E23" s="27"/>
      <c r="F23" s="19"/>
      <c r="G23" s="19"/>
      <c r="H23" s="19"/>
      <c r="I23" s="27"/>
      <c r="J23" s="27"/>
      <c r="K23" s="64"/>
      <c r="L23" s="44"/>
      <c r="M23" s="44"/>
      <c r="N23" s="71"/>
      <c r="O23" s="19">
        <f t="shared" si="5"/>
        <v>279.56</v>
      </c>
      <c r="P23" s="88">
        <f t="shared" si="4"/>
        <v>-279.56</v>
      </c>
      <c r="R23" s="35"/>
      <c r="T23" s="19"/>
    </row>
    <row r="24" spans="1:20" x14ac:dyDescent="0.25">
      <c r="A24" t="s">
        <v>48</v>
      </c>
      <c r="B24" s="15">
        <v>416</v>
      </c>
      <c r="C24" s="28">
        <v>8.3800000000000008</v>
      </c>
      <c r="D24" s="29"/>
      <c r="E24" s="29"/>
      <c r="F24" s="29"/>
      <c r="G24" s="29"/>
      <c r="H24" s="29"/>
      <c r="I24" s="29"/>
      <c r="J24" s="29"/>
      <c r="K24" s="66"/>
      <c r="L24" s="75"/>
      <c r="M24" s="75"/>
      <c r="N24" s="109"/>
      <c r="O24" s="19">
        <f t="shared" si="5"/>
        <v>8.3800000000000008</v>
      </c>
      <c r="P24" s="88">
        <f t="shared" si="4"/>
        <v>407.62</v>
      </c>
      <c r="R24" s="30"/>
      <c r="S24" s="35"/>
      <c r="T24" s="28"/>
    </row>
    <row r="25" spans="1:20" x14ac:dyDescent="0.25">
      <c r="A25" t="s">
        <v>91</v>
      </c>
      <c r="B25" s="15"/>
      <c r="C25" s="21"/>
      <c r="D25" s="19"/>
      <c r="E25" s="19"/>
      <c r="F25" s="19"/>
      <c r="G25" s="19"/>
      <c r="H25" s="19"/>
      <c r="I25" s="27"/>
      <c r="J25" s="27"/>
      <c r="K25" s="64"/>
      <c r="L25" s="44"/>
      <c r="M25" s="44"/>
      <c r="N25" s="71"/>
      <c r="O25" s="19">
        <f t="shared" si="5"/>
        <v>0</v>
      </c>
      <c r="P25" s="88">
        <f t="shared" si="4"/>
        <v>0</v>
      </c>
      <c r="R25" s="35"/>
      <c r="T25" s="19"/>
    </row>
    <row r="26" spans="1:20" x14ac:dyDescent="0.25">
      <c r="A26" t="s">
        <v>58</v>
      </c>
      <c r="B26" s="15">
        <v>120</v>
      </c>
      <c r="C26" s="21"/>
      <c r="D26" s="19"/>
      <c r="E26" s="19"/>
      <c r="F26" s="19"/>
      <c r="G26" s="19"/>
      <c r="H26" s="19"/>
      <c r="I26" s="27"/>
      <c r="J26" s="27"/>
      <c r="K26" s="64"/>
      <c r="L26" s="44"/>
      <c r="M26" s="44"/>
      <c r="N26" s="71"/>
      <c r="O26" s="19">
        <f t="shared" si="5"/>
        <v>0</v>
      </c>
      <c r="P26" s="88">
        <f t="shared" si="4"/>
        <v>120</v>
      </c>
      <c r="R26" s="35"/>
      <c r="T26" s="19"/>
    </row>
    <row r="27" spans="1:20" x14ac:dyDescent="0.25">
      <c r="A27" t="s">
        <v>49</v>
      </c>
      <c r="B27" s="15">
        <v>220</v>
      </c>
      <c r="C27" s="21">
        <v>149.97999999999999</v>
      </c>
      <c r="D27" s="19"/>
      <c r="E27" s="19"/>
      <c r="F27" s="19"/>
      <c r="G27" s="19"/>
      <c r="H27" s="19"/>
      <c r="I27" s="27"/>
      <c r="J27" s="27"/>
      <c r="K27" s="64"/>
      <c r="L27" s="44"/>
      <c r="M27" s="44"/>
      <c r="N27" s="71"/>
      <c r="O27" s="19">
        <f t="shared" si="5"/>
        <v>149.97999999999999</v>
      </c>
      <c r="P27" s="88">
        <f t="shared" si="4"/>
        <v>70.02000000000001</v>
      </c>
      <c r="R27" s="35"/>
      <c r="T27" s="19"/>
    </row>
    <row r="28" spans="1:20" x14ac:dyDescent="0.25">
      <c r="A28" t="s">
        <v>23</v>
      </c>
      <c r="B28" s="15">
        <v>468</v>
      </c>
      <c r="C28" s="21">
        <v>-34.99</v>
      </c>
      <c r="D28" s="19"/>
      <c r="E28" s="19"/>
      <c r="F28" s="19"/>
      <c r="G28" s="19"/>
      <c r="H28" s="19"/>
      <c r="I28" s="27"/>
      <c r="J28" s="27"/>
      <c r="K28" s="64"/>
      <c r="L28" s="44"/>
      <c r="M28" s="44"/>
      <c r="N28" s="71"/>
      <c r="O28" s="19">
        <f t="shared" si="5"/>
        <v>-34.99</v>
      </c>
      <c r="P28" s="88">
        <f t="shared" si="4"/>
        <v>502.99</v>
      </c>
      <c r="S28" s="35"/>
      <c r="T28" s="19"/>
    </row>
    <row r="29" spans="1:20" x14ac:dyDescent="0.25">
      <c r="A29" t="s">
        <v>46</v>
      </c>
      <c r="B29" s="15">
        <v>625</v>
      </c>
      <c r="C29" s="21"/>
      <c r="D29" s="19"/>
      <c r="E29" s="19"/>
      <c r="F29" s="19"/>
      <c r="G29" s="19"/>
      <c r="H29" s="19"/>
      <c r="I29" s="27"/>
      <c r="J29" s="27"/>
      <c r="K29" s="64"/>
      <c r="L29" s="44"/>
      <c r="M29" s="44"/>
      <c r="N29" s="71"/>
      <c r="O29" s="19">
        <f t="shared" si="5"/>
        <v>0</v>
      </c>
      <c r="P29" s="88">
        <f t="shared" si="4"/>
        <v>625</v>
      </c>
      <c r="R29" s="35"/>
      <c r="T29" s="19"/>
    </row>
    <row r="30" spans="1:20" x14ac:dyDescent="0.25">
      <c r="A30" t="s">
        <v>162</v>
      </c>
      <c r="B30" s="15">
        <v>1000</v>
      </c>
      <c r="C30" s="21"/>
      <c r="D30" s="19"/>
      <c r="E30" s="19"/>
      <c r="F30" s="19"/>
      <c r="G30" s="19"/>
      <c r="H30" s="19"/>
      <c r="I30" s="27"/>
      <c r="J30" s="27"/>
      <c r="K30" s="64"/>
      <c r="L30" s="44"/>
      <c r="M30" s="44"/>
      <c r="N30" s="71"/>
      <c r="O30" s="19">
        <f t="shared" si="5"/>
        <v>0</v>
      </c>
      <c r="P30" s="88">
        <f t="shared" si="4"/>
        <v>1000</v>
      </c>
      <c r="R30" s="35"/>
      <c r="T30" s="19"/>
    </row>
    <row r="31" spans="1:20" x14ac:dyDescent="0.25">
      <c r="A31" t="s">
        <v>22</v>
      </c>
      <c r="B31" s="15">
        <v>480</v>
      </c>
      <c r="C31" s="21"/>
      <c r="D31" s="19"/>
      <c r="E31" s="19"/>
      <c r="F31" s="19"/>
      <c r="G31" s="19"/>
      <c r="H31" s="19"/>
      <c r="I31" s="27"/>
      <c r="J31" s="27"/>
      <c r="K31" s="64"/>
      <c r="L31" s="44"/>
      <c r="M31" s="44"/>
      <c r="N31" s="71"/>
      <c r="O31" s="19">
        <f t="shared" si="5"/>
        <v>0</v>
      </c>
      <c r="P31" s="88">
        <f t="shared" si="4"/>
        <v>480</v>
      </c>
      <c r="R31" s="35"/>
      <c r="T31" s="19"/>
    </row>
    <row r="32" spans="1:20" x14ac:dyDescent="0.25">
      <c r="A32" t="s">
        <v>50</v>
      </c>
      <c r="B32" s="15">
        <v>200</v>
      </c>
      <c r="C32" s="21"/>
      <c r="D32" s="19"/>
      <c r="E32" s="19"/>
      <c r="F32" s="19"/>
      <c r="G32" s="19"/>
      <c r="H32" s="19"/>
      <c r="I32" s="27"/>
      <c r="J32" s="27"/>
      <c r="K32" s="65"/>
      <c r="L32" s="44"/>
      <c r="M32" s="44"/>
      <c r="N32" s="71"/>
      <c r="O32" s="19">
        <f t="shared" si="5"/>
        <v>0</v>
      </c>
      <c r="P32" s="88">
        <f t="shared" si="4"/>
        <v>200</v>
      </c>
      <c r="R32" s="35"/>
      <c r="T32" s="19"/>
    </row>
    <row r="33" spans="1:20" x14ac:dyDescent="0.25">
      <c r="A33" t="s">
        <v>51</v>
      </c>
      <c r="B33" s="15">
        <v>102</v>
      </c>
      <c r="C33" s="21">
        <f>3+7</f>
        <v>10</v>
      </c>
      <c r="D33" s="19"/>
      <c r="E33" s="19"/>
      <c r="F33" s="19"/>
      <c r="G33" s="19"/>
      <c r="H33" s="19"/>
      <c r="I33" s="27"/>
      <c r="J33" s="27"/>
      <c r="K33" s="64"/>
      <c r="L33" s="44"/>
      <c r="M33" s="44"/>
      <c r="N33" s="109"/>
      <c r="O33" s="19">
        <f t="shared" si="5"/>
        <v>10</v>
      </c>
      <c r="P33" s="88">
        <f t="shared" si="4"/>
        <v>92</v>
      </c>
      <c r="S33" s="35"/>
      <c r="T33" s="19"/>
    </row>
    <row r="34" spans="1:20" x14ac:dyDescent="0.25">
      <c r="A34" t="s">
        <v>163</v>
      </c>
      <c r="B34" s="15">
        <v>120</v>
      </c>
      <c r="C34" s="21"/>
      <c r="D34" s="19"/>
      <c r="E34" s="19"/>
      <c r="F34" s="19"/>
      <c r="G34" s="19"/>
      <c r="H34" s="19"/>
      <c r="I34" s="27"/>
      <c r="J34" s="27"/>
      <c r="K34" s="64"/>
      <c r="L34" s="44"/>
      <c r="M34" s="44"/>
      <c r="N34" s="109"/>
      <c r="O34" s="19">
        <f t="shared" si="5"/>
        <v>0</v>
      </c>
      <c r="P34" s="88">
        <f t="shared" si="4"/>
        <v>120</v>
      </c>
      <c r="S34" s="35"/>
      <c r="T34" s="19"/>
    </row>
    <row r="35" spans="1:20" x14ac:dyDescent="0.25">
      <c r="A35" t="s">
        <v>52</v>
      </c>
      <c r="B35" s="15">
        <v>210</v>
      </c>
      <c r="C35" s="21"/>
      <c r="D35" s="19"/>
      <c r="E35" s="19"/>
      <c r="F35" s="19"/>
      <c r="G35" s="19"/>
      <c r="H35" s="19"/>
      <c r="I35" s="27"/>
      <c r="J35" s="27"/>
      <c r="K35" s="64"/>
      <c r="L35" s="44"/>
      <c r="M35" s="44"/>
      <c r="N35" s="71"/>
      <c r="O35" s="19">
        <f t="shared" si="5"/>
        <v>0</v>
      </c>
      <c r="P35" s="88">
        <f t="shared" si="4"/>
        <v>210</v>
      </c>
      <c r="S35" s="35"/>
      <c r="T35" s="19"/>
    </row>
    <row r="36" spans="1:20" x14ac:dyDescent="0.25">
      <c r="A36" t="s">
        <v>90</v>
      </c>
      <c r="B36" s="15">
        <v>520</v>
      </c>
      <c r="C36" s="21"/>
      <c r="D36" s="19"/>
      <c r="E36" s="19"/>
      <c r="F36" s="19"/>
      <c r="G36" s="19"/>
      <c r="H36" s="19"/>
      <c r="I36" s="27"/>
      <c r="J36" s="67"/>
      <c r="K36" s="64"/>
      <c r="L36" s="44"/>
      <c r="M36" s="44"/>
      <c r="N36" s="71"/>
      <c r="O36" s="19">
        <f t="shared" si="5"/>
        <v>0</v>
      </c>
      <c r="P36" s="88">
        <f t="shared" si="4"/>
        <v>520</v>
      </c>
      <c r="S36" s="35"/>
      <c r="T36" s="19"/>
    </row>
    <row r="37" spans="1:20" x14ac:dyDescent="0.25">
      <c r="A37" t="s">
        <v>53</v>
      </c>
      <c r="B37" s="15">
        <v>54</v>
      </c>
      <c r="C37" s="21">
        <v>47</v>
      </c>
      <c r="D37" s="27"/>
      <c r="E37" s="19"/>
      <c r="F37" s="19"/>
      <c r="G37" s="19"/>
      <c r="H37" s="19"/>
      <c r="I37" s="27"/>
      <c r="J37" s="27"/>
      <c r="K37" s="64"/>
      <c r="L37" s="44"/>
      <c r="M37" s="44"/>
      <c r="N37" s="71"/>
      <c r="O37" s="19">
        <f t="shared" si="5"/>
        <v>47</v>
      </c>
      <c r="P37" s="88">
        <f t="shared" si="4"/>
        <v>7</v>
      </c>
      <c r="R37" s="30"/>
      <c r="T37" s="19"/>
    </row>
    <row r="38" spans="1:20" x14ac:dyDescent="0.25">
      <c r="A38" t="s">
        <v>126</v>
      </c>
      <c r="B38" s="15">
        <v>2200</v>
      </c>
      <c r="C38" s="21">
        <v>-8.6999999999999993</v>
      </c>
      <c r="D38" s="19"/>
      <c r="E38" s="19"/>
      <c r="F38" s="19"/>
      <c r="G38" s="19"/>
      <c r="H38" s="19"/>
      <c r="I38" s="27"/>
      <c r="J38" s="27"/>
      <c r="K38" s="64"/>
      <c r="L38" s="44"/>
      <c r="M38" s="44"/>
      <c r="N38" s="109"/>
      <c r="O38" s="19">
        <f t="shared" si="5"/>
        <v>-8.6999999999999993</v>
      </c>
      <c r="P38" s="88">
        <f t="shared" si="4"/>
        <v>2208.6999999999998</v>
      </c>
      <c r="S38" s="35"/>
      <c r="T38" s="19"/>
    </row>
    <row r="39" spans="1:20" x14ac:dyDescent="0.25">
      <c r="A39" t="s">
        <v>54</v>
      </c>
      <c r="B39" s="15">
        <v>550</v>
      </c>
      <c r="C39" s="21"/>
      <c r="D39" s="19"/>
      <c r="E39" s="19"/>
      <c r="F39" s="19"/>
      <c r="G39" s="19"/>
      <c r="H39" s="19"/>
      <c r="I39" s="27"/>
      <c r="J39" s="27"/>
      <c r="K39" s="64"/>
      <c r="L39" s="44"/>
      <c r="M39" s="44"/>
      <c r="N39" s="71"/>
      <c r="O39" s="19">
        <f t="shared" si="5"/>
        <v>0</v>
      </c>
      <c r="P39" s="88">
        <f t="shared" si="4"/>
        <v>550</v>
      </c>
      <c r="R39" s="35"/>
      <c r="T39" s="19"/>
    </row>
    <row r="40" spans="1:20" x14ac:dyDescent="0.25">
      <c r="A40" t="s">
        <v>68</v>
      </c>
      <c r="B40" s="15">
        <v>270</v>
      </c>
      <c r="C40" s="21">
        <v>243.33</v>
      </c>
      <c r="D40" s="19"/>
      <c r="E40" s="19"/>
      <c r="F40" s="19"/>
      <c r="G40" s="19"/>
      <c r="H40" s="19"/>
      <c r="I40" s="27"/>
      <c r="J40" s="27"/>
      <c r="K40" s="64"/>
      <c r="L40" s="44"/>
      <c r="M40" s="44"/>
      <c r="N40" s="71"/>
      <c r="O40" s="19">
        <f t="shared" si="5"/>
        <v>243.33</v>
      </c>
      <c r="P40" s="88">
        <f t="shared" si="4"/>
        <v>26.669999999999987</v>
      </c>
      <c r="R40" s="35"/>
      <c r="T40" s="19"/>
    </row>
    <row r="41" spans="1:20" x14ac:dyDescent="0.25">
      <c r="A41" t="s">
        <v>55</v>
      </c>
      <c r="B41" s="15">
        <v>1700</v>
      </c>
      <c r="C41" s="21"/>
      <c r="D41" s="19"/>
      <c r="E41" s="19"/>
      <c r="F41" s="19"/>
      <c r="G41" s="19"/>
      <c r="H41" s="19"/>
      <c r="I41" s="27"/>
      <c r="J41" s="27"/>
      <c r="K41" s="64"/>
      <c r="L41" s="44"/>
      <c r="M41" s="44"/>
      <c r="N41" s="80"/>
      <c r="O41" s="19">
        <f t="shared" si="5"/>
        <v>0</v>
      </c>
      <c r="P41" s="88">
        <f t="shared" si="4"/>
        <v>1700</v>
      </c>
      <c r="R41" s="35"/>
      <c r="T41" s="19"/>
    </row>
    <row r="42" spans="1:20" x14ac:dyDescent="0.25">
      <c r="A42" t="s">
        <v>56</v>
      </c>
      <c r="B42" s="15">
        <v>50</v>
      </c>
      <c r="C42" s="21"/>
      <c r="D42" s="19"/>
      <c r="E42" s="19"/>
      <c r="F42" s="19"/>
      <c r="G42" s="19"/>
      <c r="H42" s="19"/>
      <c r="I42" s="27"/>
      <c r="J42" s="27"/>
      <c r="K42" s="64"/>
      <c r="L42" s="44"/>
      <c r="M42" s="44"/>
      <c r="N42" s="71"/>
      <c r="O42" s="19">
        <f t="shared" ref="O42:O51" si="6">SUM(C42:N42)</f>
        <v>0</v>
      </c>
      <c r="P42" s="88">
        <f t="shared" si="4"/>
        <v>50</v>
      </c>
      <c r="R42" s="35"/>
      <c r="T42" s="19"/>
    </row>
    <row r="43" spans="1:20" hidden="1" x14ac:dyDescent="0.25">
      <c r="A43" t="s">
        <v>67</v>
      </c>
      <c r="B43" s="56"/>
      <c r="C43" s="57"/>
      <c r="D43" s="22"/>
      <c r="E43" s="22"/>
      <c r="F43" s="22"/>
      <c r="G43" s="22"/>
      <c r="H43" s="22"/>
      <c r="I43" s="67"/>
      <c r="J43" s="67"/>
      <c r="K43" s="65"/>
      <c r="L43" s="76"/>
      <c r="M43" s="76"/>
      <c r="N43" s="72"/>
      <c r="O43" s="22">
        <f t="shared" si="6"/>
        <v>0</v>
      </c>
      <c r="P43" s="88">
        <f t="shared" si="4"/>
        <v>0</v>
      </c>
      <c r="T43" s="22"/>
    </row>
    <row r="44" spans="1:20" x14ac:dyDescent="0.25">
      <c r="A44" t="s">
        <v>57</v>
      </c>
      <c r="B44" s="15">
        <v>350</v>
      </c>
      <c r="C44" s="21"/>
      <c r="D44" s="19"/>
      <c r="E44" s="19"/>
      <c r="F44" s="19"/>
      <c r="G44" s="19"/>
      <c r="H44" s="19"/>
      <c r="I44" s="27"/>
      <c r="J44" s="27"/>
      <c r="K44" s="64"/>
      <c r="L44" s="44"/>
      <c r="M44" s="44"/>
      <c r="N44" s="71"/>
      <c r="O44" s="19">
        <f t="shared" si="6"/>
        <v>0</v>
      </c>
      <c r="P44" s="88">
        <f t="shared" si="4"/>
        <v>350</v>
      </c>
      <c r="R44" s="35"/>
      <c r="T44" s="19"/>
    </row>
    <row r="45" spans="1:20" x14ac:dyDescent="0.25">
      <c r="A45" t="s">
        <v>60</v>
      </c>
      <c r="B45" s="15">
        <v>4400</v>
      </c>
      <c r="C45" s="21">
        <v>4400</v>
      </c>
      <c r="D45" s="19"/>
      <c r="E45" s="19"/>
      <c r="F45" s="19"/>
      <c r="G45" s="19"/>
      <c r="H45" s="19"/>
      <c r="I45" s="27"/>
      <c r="J45" s="27"/>
      <c r="K45" s="64"/>
      <c r="L45" s="44"/>
      <c r="M45" s="44"/>
      <c r="N45" s="71"/>
      <c r="O45" s="19">
        <f t="shared" si="6"/>
        <v>4400</v>
      </c>
      <c r="P45" s="88">
        <f t="shared" si="4"/>
        <v>0</v>
      </c>
      <c r="T45" s="19"/>
    </row>
    <row r="46" spans="1:20" x14ac:dyDescent="0.25">
      <c r="A46" t="s">
        <v>59</v>
      </c>
      <c r="B46" s="15">
        <v>13152</v>
      </c>
      <c r="C46" s="21"/>
      <c r="D46" s="19"/>
      <c r="E46" s="19"/>
      <c r="F46" s="19"/>
      <c r="G46" s="19"/>
      <c r="H46" s="19"/>
      <c r="I46" s="27"/>
      <c r="J46" s="27"/>
      <c r="K46" s="64"/>
      <c r="L46" s="44"/>
      <c r="M46" s="44"/>
      <c r="N46" s="71"/>
      <c r="O46" s="19">
        <f t="shared" si="6"/>
        <v>0</v>
      </c>
      <c r="P46" s="88">
        <f t="shared" si="4"/>
        <v>13152</v>
      </c>
      <c r="R46" s="35"/>
      <c r="T46" s="19"/>
    </row>
    <row r="47" spans="1:20" x14ac:dyDescent="0.25">
      <c r="A47" t="s">
        <v>96</v>
      </c>
      <c r="B47" s="15">
        <v>2000</v>
      </c>
      <c r="C47" s="21"/>
      <c r="D47" s="19"/>
      <c r="E47" s="19"/>
      <c r="F47" s="19"/>
      <c r="G47" s="19"/>
      <c r="H47" s="19"/>
      <c r="I47" s="27"/>
      <c r="J47" s="27"/>
      <c r="K47" s="64"/>
      <c r="L47" s="44"/>
      <c r="M47" s="44"/>
      <c r="N47" s="71"/>
      <c r="O47" s="19">
        <f t="shared" si="6"/>
        <v>0</v>
      </c>
      <c r="P47" s="88">
        <f t="shared" si="4"/>
        <v>2000</v>
      </c>
      <c r="T47" s="19"/>
    </row>
    <row r="48" spans="1:20" x14ac:dyDescent="0.25">
      <c r="A48" t="s">
        <v>77</v>
      </c>
      <c r="B48" s="15">
        <v>100</v>
      </c>
      <c r="C48" s="21"/>
      <c r="D48" s="19"/>
      <c r="E48" s="19"/>
      <c r="F48" s="19"/>
      <c r="G48" s="19"/>
      <c r="H48" s="19"/>
      <c r="I48" s="27"/>
      <c r="J48" s="27"/>
      <c r="K48" s="64"/>
      <c r="L48" s="44"/>
      <c r="M48" s="44"/>
      <c r="N48" s="71"/>
      <c r="O48" s="19">
        <f t="shared" si="6"/>
        <v>0</v>
      </c>
      <c r="P48" s="88">
        <f t="shared" si="4"/>
        <v>100</v>
      </c>
      <c r="T48" s="19"/>
    </row>
    <row r="49" spans="1:20" x14ac:dyDescent="0.25">
      <c r="A49" t="s">
        <v>64</v>
      </c>
      <c r="B49" s="15"/>
      <c r="C49" s="21"/>
      <c r="D49" s="19"/>
      <c r="E49" s="19"/>
      <c r="F49" s="19"/>
      <c r="G49" s="19"/>
      <c r="H49" s="19"/>
      <c r="I49" s="27"/>
      <c r="J49" s="27"/>
      <c r="K49" s="64"/>
      <c r="L49" s="44"/>
      <c r="M49" s="44"/>
      <c r="N49" s="71"/>
      <c r="O49" s="19">
        <f t="shared" si="6"/>
        <v>0</v>
      </c>
      <c r="P49" s="88">
        <f t="shared" si="4"/>
        <v>0</v>
      </c>
      <c r="R49" s="81"/>
      <c r="T49" s="19"/>
    </row>
    <row r="50" spans="1:20" x14ac:dyDescent="0.25">
      <c r="A50" t="s">
        <v>97</v>
      </c>
      <c r="B50" s="15"/>
      <c r="C50" s="21"/>
      <c r="D50" s="19"/>
      <c r="E50" s="19"/>
      <c r="F50" s="19"/>
      <c r="G50" s="19"/>
      <c r="H50" s="19"/>
      <c r="I50" s="27"/>
      <c r="J50" s="27"/>
      <c r="K50" s="64"/>
      <c r="L50" s="44"/>
      <c r="M50" s="44"/>
      <c r="N50" s="71"/>
      <c r="O50" s="19">
        <f t="shared" si="6"/>
        <v>0</v>
      </c>
      <c r="P50" s="88">
        <f t="shared" si="4"/>
        <v>0</v>
      </c>
      <c r="S50" s="35"/>
      <c r="T50" s="19"/>
    </row>
    <row r="51" spans="1:20" x14ac:dyDescent="0.25">
      <c r="A51" t="s">
        <v>66</v>
      </c>
      <c r="B51" s="15"/>
      <c r="C51" s="21">
        <f>113.95+15.81</f>
        <v>129.76</v>
      </c>
      <c r="D51" s="19"/>
      <c r="E51" s="19"/>
      <c r="F51" s="19"/>
      <c r="G51" s="19"/>
      <c r="H51" s="19"/>
      <c r="I51" s="64"/>
      <c r="J51" s="27"/>
      <c r="K51" s="64"/>
      <c r="L51" s="44"/>
      <c r="M51" s="44"/>
      <c r="N51" s="109"/>
      <c r="O51" s="19">
        <f t="shared" si="6"/>
        <v>129.76</v>
      </c>
      <c r="P51" s="88">
        <f t="shared" si="4"/>
        <v>-129.76</v>
      </c>
      <c r="T51" s="19"/>
    </row>
    <row r="52" spans="1:20" x14ac:dyDescent="0.25">
      <c r="A52" s="23" t="s">
        <v>24</v>
      </c>
      <c r="B52" s="32">
        <f t="shared" ref="B52:P52" si="7">SUM(B18:B51)</f>
        <v>37547</v>
      </c>
      <c r="C52" s="33">
        <f t="shared" si="7"/>
        <v>6316.64</v>
      </c>
      <c r="D52" s="33">
        <f t="shared" si="7"/>
        <v>0</v>
      </c>
      <c r="E52" s="33">
        <f t="shared" si="7"/>
        <v>0</v>
      </c>
      <c r="F52" s="33">
        <f t="shared" si="7"/>
        <v>0</v>
      </c>
      <c r="G52" s="33">
        <f t="shared" si="7"/>
        <v>0</v>
      </c>
      <c r="H52" s="33">
        <f t="shared" si="7"/>
        <v>0</v>
      </c>
      <c r="I52" s="33">
        <f t="shared" si="7"/>
        <v>0</v>
      </c>
      <c r="J52" s="33">
        <f t="shared" si="7"/>
        <v>0</v>
      </c>
      <c r="K52" s="33">
        <f t="shared" si="7"/>
        <v>0</v>
      </c>
      <c r="L52" s="33">
        <f t="shared" si="7"/>
        <v>0</v>
      </c>
      <c r="M52" s="33">
        <f t="shared" si="7"/>
        <v>0</v>
      </c>
      <c r="N52" s="33">
        <f t="shared" si="7"/>
        <v>0</v>
      </c>
      <c r="O52" s="33">
        <f t="shared" si="7"/>
        <v>6316.64</v>
      </c>
      <c r="P52" s="86">
        <f t="shared" si="7"/>
        <v>31230.360000000004</v>
      </c>
      <c r="Q52" s="81"/>
      <c r="R52" s="35"/>
      <c r="S52" s="35"/>
      <c r="T52" s="34"/>
    </row>
    <row r="53" spans="1:20" x14ac:dyDescent="0.25">
      <c r="B53" s="15"/>
      <c r="C53" s="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  <c r="O53" s="19"/>
      <c r="P53" s="85"/>
    </row>
    <row r="54" spans="1:20" ht="23.25" x14ac:dyDescent="0.35">
      <c r="A54" s="1" t="s">
        <v>45</v>
      </c>
      <c r="B54" s="15"/>
      <c r="C54" s="21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"/>
      <c r="O54" s="19"/>
      <c r="P54" s="85"/>
    </row>
    <row r="55" spans="1:20" ht="23.25" x14ac:dyDescent="0.35">
      <c r="A55" s="1" t="s">
        <v>146</v>
      </c>
      <c r="C55" s="3"/>
      <c r="N55" s="4"/>
      <c r="O55" s="19"/>
      <c r="P55" s="85"/>
    </row>
    <row r="56" spans="1:20" x14ac:dyDescent="0.25">
      <c r="B56" s="12"/>
      <c r="C56" s="21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0"/>
      <c r="O56" s="19"/>
      <c r="P56" s="85"/>
    </row>
    <row r="57" spans="1:20" x14ac:dyDescent="0.25">
      <c r="A57" s="23" t="s">
        <v>25</v>
      </c>
      <c r="B57" s="12"/>
      <c r="C57" s="21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0"/>
      <c r="O57" s="19"/>
      <c r="P57" s="85"/>
      <c r="Q57" s="2"/>
    </row>
    <row r="58" spans="1:20" x14ac:dyDescent="0.25">
      <c r="A58" t="s">
        <v>26</v>
      </c>
      <c r="B58" s="12"/>
      <c r="C58" s="21">
        <f>48.67+55.91+3.17-1.72+1.68</f>
        <v>107.71000000000001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09"/>
      <c r="O58" s="19">
        <f t="shared" ref="O58:O59" si="8">SUM(C58:N58)</f>
        <v>107.71000000000001</v>
      </c>
      <c r="P58" s="85"/>
      <c r="Q58" s="36"/>
      <c r="R58" s="2"/>
    </row>
    <row r="59" spans="1:20" x14ac:dyDescent="0.25">
      <c r="A59" t="s">
        <v>27</v>
      </c>
      <c r="B59" s="12"/>
      <c r="C59" s="21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0"/>
      <c r="O59" s="19">
        <f t="shared" si="8"/>
        <v>0</v>
      </c>
      <c r="P59" s="85"/>
      <c r="Q59" s="2"/>
    </row>
    <row r="60" spans="1:20" x14ac:dyDescent="0.25">
      <c r="A60" t="s">
        <v>28</v>
      </c>
      <c r="B60" s="37">
        <f>SUM(B58:B59)</f>
        <v>0</v>
      </c>
      <c r="C60" s="37">
        <f>C59-C58</f>
        <v>-107.71000000000001</v>
      </c>
      <c r="D60" s="37">
        <f t="shared" ref="D60:N60" si="9">D59-D58</f>
        <v>0</v>
      </c>
      <c r="E60" s="37">
        <f t="shared" si="9"/>
        <v>0</v>
      </c>
      <c r="F60" s="37">
        <f t="shared" si="9"/>
        <v>0</v>
      </c>
      <c r="G60" s="37">
        <f t="shared" si="9"/>
        <v>0</v>
      </c>
      <c r="H60" s="37">
        <f t="shared" si="9"/>
        <v>0</v>
      </c>
      <c r="I60" s="37">
        <f t="shared" si="9"/>
        <v>0</v>
      </c>
      <c r="J60" s="37">
        <f t="shared" si="9"/>
        <v>0</v>
      </c>
      <c r="K60" s="37">
        <f t="shared" si="9"/>
        <v>0</v>
      </c>
      <c r="L60" s="37">
        <f t="shared" si="9"/>
        <v>0</v>
      </c>
      <c r="M60" s="37">
        <f t="shared" si="9"/>
        <v>0</v>
      </c>
      <c r="N60" s="37">
        <f t="shared" si="9"/>
        <v>0</v>
      </c>
      <c r="O60" s="37">
        <f>O59-O58</f>
        <v>-107.71000000000001</v>
      </c>
      <c r="P60" s="25">
        <f>O60</f>
        <v>-107.71000000000001</v>
      </c>
      <c r="Q60" s="82"/>
      <c r="R60" s="35"/>
    </row>
    <row r="61" spans="1:20" x14ac:dyDescent="0.25">
      <c r="B61" s="34"/>
      <c r="C61" s="21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85"/>
    </row>
    <row r="62" spans="1:20" x14ac:dyDescent="0.25">
      <c r="B62" s="34"/>
      <c r="C62" s="21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85"/>
      <c r="S62" s="35"/>
    </row>
    <row r="63" spans="1:20" x14ac:dyDescent="0.25">
      <c r="B63" s="34"/>
      <c r="C63" s="21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85"/>
    </row>
    <row r="64" spans="1:20" x14ac:dyDescent="0.25">
      <c r="B64" s="12"/>
      <c r="C64" s="2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  <c r="O64" s="19"/>
      <c r="P64" s="85"/>
      <c r="S64" s="35"/>
    </row>
    <row r="65" spans="1:19" x14ac:dyDescent="0.25">
      <c r="A65" s="23" t="s">
        <v>29</v>
      </c>
      <c r="B65" s="12"/>
      <c r="C65" s="21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  <c r="O65" s="19"/>
      <c r="P65" s="85"/>
      <c r="S65" s="35"/>
    </row>
    <row r="66" spans="1:19" x14ac:dyDescent="0.25">
      <c r="A66" t="s">
        <v>30</v>
      </c>
      <c r="B66" s="12"/>
      <c r="C66" s="38"/>
      <c r="D66" s="17"/>
      <c r="E66" s="17"/>
      <c r="F66" s="17"/>
      <c r="G66" s="17"/>
      <c r="H66" s="17"/>
      <c r="I66" s="18"/>
      <c r="J66" s="19"/>
      <c r="K66" s="19"/>
      <c r="L66" s="19"/>
      <c r="M66" s="19"/>
      <c r="N66" s="20"/>
      <c r="O66" s="19">
        <f t="shared" ref="O66:O67" si="10">SUM(C66:N66)</f>
        <v>0</v>
      </c>
      <c r="P66" s="85"/>
      <c r="S66" s="35"/>
    </row>
    <row r="67" spans="1:19" x14ac:dyDescent="0.25">
      <c r="A67" t="s">
        <v>31</v>
      </c>
      <c r="B67" s="12"/>
      <c r="C67" s="21">
        <v>3000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20"/>
      <c r="O67" s="19">
        <f t="shared" si="10"/>
        <v>3000</v>
      </c>
      <c r="P67" s="85"/>
      <c r="Q67" s="82">
        <f>O66-O67</f>
        <v>-3000</v>
      </c>
      <c r="S67" s="45"/>
    </row>
    <row r="68" spans="1:19" hidden="1" x14ac:dyDescent="0.25">
      <c r="A68" t="s">
        <v>32</v>
      </c>
      <c r="B68" s="12"/>
      <c r="C68" s="21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/>
      <c r="O68" s="19"/>
      <c r="P68" s="85"/>
    </row>
    <row r="69" spans="1:19" hidden="1" x14ac:dyDescent="0.25">
      <c r="A69" t="s">
        <v>33</v>
      </c>
      <c r="B69" s="12"/>
      <c r="C69" s="21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"/>
      <c r="O69" s="19"/>
      <c r="P69" s="85"/>
    </row>
    <row r="70" spans="1:19" x14ac:dyDescent="0.25">
      <c r="B70" s="26">
        <f t="shared" ref="B70:P70" si="11">SUM(B66:B69)</f>
        <v>0</v>
      </c>
      <c r="C70" s="25">
        <f>C66-C67</f>
        <v>-3000</v>
      </c>
      <c r="D70" s="25">
        <f t="shared" ref="D70:N70" si="12">D66-D67</f>
        <v>0</v>
      </c>
      <c r="E70" s="25">
        <f t="shared" si="12"/>
        <v>0</v>
      </c>
      <c r="F70" s="25">
        <f t="shared" si="12"/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12"/>
        <v>0</v>
      </c>
      <c r="K70" s="25">
        <f t="shared" si="12"/>
        <v>0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25">
        <f>O66-O67</f>
        <v>-3000</v>
      </c>
      <c r="P70" s="25">
        <f t="shared" si="11"/>
        <v>0</v>
      </c>
      <c r="S70" s="19"/>
    </row>
    <row r="71" spans="1:19" x14ac:dyDescent="0.25">
      <c r="S71" s="48"/>
    </row>
    <row r="72" spans="1:19" x14ac:dyDescent="0.25">
      <c r="A72" s="23" t="s">
        <v>34</v>
      </c>
      <c r="P72" s="35"/>
    </row>
    <row r="73" spans="1:19" x14ac:dyDescent="0.25">
      <c r="A73" t="s">
        <v>35</v>
      </c>
      <c r="B73" s="39"/>
      <c r="C73" s="40">
        <f>B83</f>
        <v>42946.46</v>
      </c>
      <c r="D73" s="39">
        <f>C78</f>
        <v>52042.11</v>
      </c>
      <c r="E73" s="39">
        <f t="shared" ref="E73:N73" si="13">D78</f>
        <v>52042.11</v>
      </c>
      <c r="F73" s="39">
        <f t="shared" si="13"/>
        <v>52042.11</v>
      </c>
      <c r="G73" s="39">
        <f t="shared" si="13"/>
        <v>52042.11</v>
      </c>
      <c r="H73" s="39">
        <f t="shared" si="13"/>
        <v>52042.11</v>
      </c>
      <c r="I73" s="39">
        <f t="shared" si="13"/>
        <v>52042.11</v>
      </c>
      <c r="J73" s="39">
        <f t="shared" si="13"/>
        <v>52042.11</v>
      </c>
      <c r="K73" s="39">
        <f t="shared" si="13"/>
        <v>52042.11</v>
      </c>
      <c r="L73" s="39">
        <f t="shared" si="13"/>
        <v>52042.11</v>
      </c>
      <c r="M73" s="39">
        <f>L78</f>
        <v>52042.11</v>
      </c>
      <c r="N73" s="39">
        <f t="shared" si="13"/>
        <v>52042.11</v>
      </c>
      <c r="O73" s="39"/>
    </row>
    <row r="74" spans="1:19" x14ac:dyDescent="0.25">
      <c r="A74" t="s">
        <v>36</v>
      </c>
      <c r="B74" s="39"/>
      <c r="C74" s="40">
        <f t="shared" ref="C74:N74" si="14">C15</f>
        <v>18520</v>
      </c>
      <c r="D74" s="40">
        <f t="shared" si="14"/>
        <v>0</v>
      </c>
      <c r="E74" s="40">
        <f t="shared" si="14"/>
        <v>0</v>
      </c>
      <c r="F74" s="40">
        <f t="shared" si="14"/>
        <v>0</v>
      </c>
      <c r="G74" s="40">
        <f t="shared" si="14"/>
        <v>0</v>
      </c>
      <c r="H74" s="40">
        <f t="shared" si="14"/>
        <v>0</v>
      </c>
      <c r="I74" s="40">
        <f t="shared" si="14"/>
        <v>0</v>
      </c>
      <c r="J74" s="40">
        <f t="shared" si="14"/>
        <v>0</v>
      </c>
      <c r="K74" s="40">
        <f t="shared" si="14"/>
        <v>0</v>
      </c>
      <c r="L74" s="40">
        <f t="shared" si="14"/>
        <v>0</v>
      </c>
      <c r="M74" s="40">
        <f t="shared" si="14"/>
        <v>0</v>
      </c>
      <c r="N74" s="40">
        <f t="shared" si="14"/>
        <v>0</v>
      </c>
      <c r="O74" s="40"/>
    </row>
    <row r="75" spans="1:19" x14ac:dyDescent="0.25">
      <c r="A75" t="s">
        <v>37</v>
      </c>
      <c r="B75" s="39"/>
      <c r="C75" s="40">
        <f>-C52</f>
        <v>-6316.64</v>
      </c>
      <c r="D75" s="40">
        <f>-D52</f>
        <v>0</v>
      </c>
      <c r="E75" s="40">
        <f>-E52</f>
        <v>0</v>
      </c>
      <c r="F75" s="40">
        <f>-F52</f>
        <v>0</v>
      </c>
      <c r="G75" s="40">
        <f t="shared" ref="G75:N75" si="15">-G52</f>
        <v>0</v>
      </c>
      <c r="H75" s="40">
        <f t="shared" si="15"/>
        <v>0</v>
      </c>
      <c r="I75" s="40">
        <f t="shared" si="15"/>
        <v>0</v>
      </c>
      <c r="J75" s="40">
        <f t="shared" si="15"/>
        <v>0</v>
      </c>
      <c r="K75" s="40">
        <f t="shared" si="15"/>
        <v>0</v>
      </c>
      <c r="L75" s="40">
        <f t="shared" si="15"/>
        <v>0</v>
      </c>
      <c r="M75" s="40">
        <f t="shared" si="15"/>
        <v>0</v>
      </c>
      <c r="N75" s="40">
        <f t="shared" si="15"/>
        <v>0</v>
      </c>
      <c r="O75" s="40"/>
    </row>
    <row r="76" spans="1:19" x14ac:dyDescent="0.25">
      <c r="A76" t="s">
        <v>38</v>
      </c>
      <c r="B76" s="39"/>
      <c r="C76" s="40">
        <f t="shared" ref="C76:N76" si="16">C60</f>
        <v>-107.71000000000001</v>
      </c>
      <c r="D76" s="40">
        <f t="shared" si="16"/>
        <v>0</v>
      </c>
      <c r="E76" s="40">
        <f t="shared" si="16"/>
        <v>0</v>
      </c>
      <c r="F76" s="40">
        <f t="shared" si="16"/>
        <v>0</v>
      </c>
      <c r="G76" s="40">
        <f t="shared" si="16"/>
        <v>0</v>
      </c>
      <c r="H76" s="40">
        <f t="shared" si="16"/>
        <v>0</v>
      </c>
      <c r="I76" s="40">
        <f t="shared" si="16"/>
        <v>0</v>
      </c>
      <c r="J76" s="40">
        <f t="shared" si="16"/>
        <v>0</v>
      </c>
      <c r="K76" s="40">
        <f t="shared" si="16"/>
        <v>0</v>
      </c>
      <c r="L76" s="40">
        <f t="shared" si="16"/>
        <v>0</v>
      </c>
      <c r="M76" s="40">
        <f t="shared" si="16"/>
        <v>0</v>
      </c>
      <c r="N76" s="40">
        <f t="shared" si="16"/>
        <v>0</v>
      </c>
      <c r="O76" s="40"/>
    </row>
    <row r="77" spans="1:19" x14ac:dyDescent="0.25">
      <c r="A77" t="s">
        <v>39</v>
      </c>
      <c r="B77" s="39"/>
      <c r="C77" s="40">
        <f t="shared" ref="C77:N77" si="17">C66-C67</f>
        <v>-3000</v>
      </c>
      <c r="D77" s="40">
        <f t="shared" si="17"/>
        <v>0</v>
      </c>
      <c r="E77" s="40">
        <f t="shared" si="17"/>
        <v>0</v>
      </c>
      <c r="F77" s="40">
        <f t="shared" si="17"/>
        <v>0</v>
      </c>
      <c r="G77" s="40">
        <f t="shared" si="17"/>
        <v>0</v>
      </c>
      <c r="H77" s="40">
        <f t="shared" si="17"/>
        <v>0</v>
      </c>
      <c r="I77" s="40">
        <f t="shared" si="17"/>
        <v>0</v>
      </c>
      <c r="J77" s="40">
        <f t="shared" si="17"/>
        <v>0</v>
      </c>
      <c r="K77" s="40">
        <f t="shared" si="17"/>
        <v>0</v>
      </c>
      <c r="L77" s="40">
        <f t="shared" si="17"/>
        <v>0</v>
      </c>
      <c r="M77" s="40">
        <f t="shared" si="17"/>
        <v>0</v>
      </c>
      <c r="N77" s="40">
        <f t="shared" si="17"/>
        <v>0</v>
      </c>
      <c r="O77" s="40"/>
    </row>
    <row r="78" spans="1:19" x14ac:dyDescent="0.25">
      <c r="A78" t="s">
        <v>40</v>
      </c>
      <c r="C78" s="41">
        <f t="shared" ref="C78:O78" si="18">SUM(C73:C77)</f>
        <v>52042.11</v>
      </c>
      <c r="D78" s="41">
        <f t="shared" si="18"/>
        <v>52042.11</v>
      </c>
      <c r="E78" s="41">
        <f t="shared" si="18"/>
        <v>52042.11</v>
      </c>
      <c r="F78" s="41">
        <f t="shared" si="18"/>
        <v>52042.11</v>
      </c>
      <c r="G78" s="41">
        <f t="shared" si="18"/>
        <v>52042.11</v>
      </c>
      <c r="H78" s="41">
        <f t="shared" si="18"/>
        <v>52042.11</v>
      </c>
      <c r="I78" s="41">
        <f t="shared" si="18"/>
        <v>52042.11</v>
      </c>
      <c r="J78" s="41">
        <f t="shared" si="18"/>
        <v>52042.11</v>
      </c>
      <c r="K78" s="41">
        <f t="shared" si="18"/>
        <v>52042.11</v>
      </c>
      <c r="L78" s="41">
        <f t="shared" si="18"/>
        <v>52042.11</v>
      </c>
      <c r="M78" s="41">
        <f t="shared" si="18"/>
        <v>52042.11</v>
      </c>
      <c r="N78" s="41">
        <f t="shared" si="18"/>
        <v>52042.11</v>
      </c>
      <c r="O78" s="41">
        <f t="shared" si="18"/>
        <v>0</v>
      </c>
    </row>
    <row r="79" spans="1:19" x14ac:dyDescent="0.25">
      <c r="H79" s="7"/>
      <c r="Q79" s="35"/>
    </row>
    <row r="80" spans="1:19" x14ac:dyDescent="0.25">
      <c r="A80" s="42" t="s">
        <v>41</v>
      </c>
      <c r="B80" s="43" t="s">
        <v>149</v>
      </c>
      <c r="C80" s="7" t="s">
        <v>150</v>
      </c>
      <c r="D80" s="7" t="s">
        <v>151</v>
      </c>
      <c r="E80" s="7" t="s">
        <v>152</v>
      </c>
      <c r="F80" s="7" t="s">
        <v>153</v>
      </c>
      <c r="G80" s="7" t="s">
        <v>154</v>
      </c>
      <c r="H80" s="7" t="s">
        <v>155</v>
      </c>
      <c r="I80" s="7" t="s">
        <v>156</v>
      </c>
      <c r="J80" s="7" t="s">
        <v>157</v>
      </c>
      <c r="K80" s="7" t="s">
        <v>158</v>
      </c>
      <c r="L80" s="7" t="s">
        <v>159</v>
      </c>
      <c r="M80" s="7" t="s">
        <v>160</v>
      </c>
      <c r="N80" s="7" t="s">
        <v>161</v>
      </c>
      <c r="O80" s="7"/>
      <c r="Q80" s="35"/>
    </row>
    <row r="81" spans="1:20" x14ac:dyDescent="0.25">
      <c r="A81" t="s">
        <v>42</v>
      </c>
      <c r="B81" s="44">
        <f>14475.24</f>
        <v>14475.24</v>
      </c>
      <c r="C81" s="44">
        <v>23570.89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Q81" s="35"/>
      <c r="T81" s="44"/>
    </row>
    <row r="82" spans="1:20" x14ac:dyDescent="0.25">
      <c r="A82" t="s">
        <v>43</v>
      </c>
      <c r="B82" s="19">
        <v>28471.22</v>
      </c>
      <c r="C82" s="19">
        <v>28471.22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T82" s="19"/>
    </row>
    <row r="83" spans="1:20" x14ac:dyDescent="0.25">
      <c r="B83" s="45">
        <f t="shared" ref="B83:O83" si="19">SUM(B81:B82)</f>
        <v>42946.46</v>
      </c>
      <c r="C83" s="46">
        <f t="shared" si="19"/>
        <v>52042.11</v>
      </c>
      <c r="D83" s="46">
        <f t="shared" si="19"/>
        <v>0</v>
      </c>
      <c r="E83" s="46">
        <f t="shared" si="19"/>
        <v>0</v>
      </c>
      <c r="F83" s="46">
        <f t="shared" si="19"/>
        <v>0</v>
      </c>
      <c r="G83" s="46">
        <f t="shared" si="19"/>
        <v>0</v>
      </c>
      <c r="H83" s="46">
        <f t="shared" si="19"/>
        <v>0</v>
      </c>
      <c r="I83" s="46">
        <f t="shared" si="19"/>
        <v>0</v>
      </c>
      <c r="J83" s="46">
        <f t="shared" si="19"/>
        <v>0</v>
      </c>
      <c r="K83" s="46">
        <f t="shared" si="19"/>
        <v>0</v>
      </c>
      <c r="L83" s="46">
        <f t="shared" si="19"/>
        <v>0</v>
      </c>
      <c r="M83" s="46">
        <f t="shared" si="19"/>
        <v>0</v>
      </c>
      <c r="N83" s="46">
        <f t="shared" si="19"/>
        <v>0</v>
      </c>
      <c r="O83" s="46">
        <f t="shared" si="19"/>
        <v>0</v>
      </c>
      <c r="Q83" s="19">
        <f>-Q15+Q52+Q60+Q67</f>
        <v>-3000</v>
      </c>
    </row>
    <row r="84" spans="1:20" x14ac:dyDescent="0.25">
      <c r="Q84" s="35">
        <f>N83-B83</f>
        <v>-42946.46</v>
      </c>
    </row>
    <row r="85" spans="1:20" x14ac:dyDescent="0.25">
      <c r="A85" s="31" t="s">
        <v>44</v>
      </c>
      <c r="C85" s="35">
        <f t="shared" ref="C85:O85" si="20">C78-C83</f>
        <v>0</v>
      </c>
      <c r="D85" s="35">
        <f t="shared" si="20"/>
        <v>52042.11</v>
      </c>
      <c r="E85" s="35">
        <f t="shared" si="20"/>
        <v>52042.11</v>
      </c>
      <c r="F85" s="35">
        <f t="shared" si="20"/>
        <v>52042.11</v>
      </c>
      <c r="G85" s="35">
        <f t="shared" si="20"/>
        <v>52042.11</v>
      </c>
      <c r="H85" s="35">
        <f t="shared" si="20"/>
        <v>52042.11</v>
      </c>
      <c r="I85" s="35">
        <f t="shared" si="20"/>
        <v>52042.11</v>
      </c>
      <c r="J85" s="35">
        <f t="shared" si="20"/>
        <v>52042.11</v>
      </c>
      <c r="K85" s="35">
        <f t="shared" si="20"/>
        <v>52042.11</v>
      </c>
      <c r="L85" s="35">
        <f t="shared" si="20"/>
        <v>52042.11</v>
      </c>
      <c r="M85" s="35">
        <f t="shared" si="20"/>
        <v>52042.11</v>
      </c>
      <c r="N85" s="35">
        <f t="shared" si="20"/>
        <v>52042.11</v>
      </c>
      <c r="O85" s="35">
        <f t="shared" si="20"/>
        <v>0</v>
      </c>
      <c r="Q85" s="35"/>
    </row>
    <row r="86" spans="1:20" x14ac:dyDescent="0.25">
      <c r="D86" s="35"/>
      <c r="N86" s="35"/>
    </row>
  </sheetData>
  <pageMargins left="0.70866141732283472" right="0.70866141732283472" top="0.74803149606299213" bottom="0.74803149606299213" header="0.31496062992125984" footer="0.31496062992125984"/>
  <pageSetup scale="56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431E-CACF-48D0-97FF-AE31D880FBB5}">
  <sheetPr>
    <pageSetUpPr fitToPage="1"/>
  </sheetPr>
  <dimension ref="A1:Q43"/>
  <sheetViews>
    <sheetView workbookViewId="0">
      <selection activeCell="D9" sqref="D9"/>
    </sheetView>
  </sheetViews>
  <sheetFormatPr defaultRowHeight="15" x14ac:dyDescent="0.25"/>
  <cols>
    <col min="1" max="1" width="21.28515625" customWidth="1"/>
    <col min="2" max="4" width="10.5703125" customWidth="1"/>
    <col min="5" max="5" width="9.5703125" bestFit="1" customWidth="1"/>
    <col min="7" max="8" width="9.140625" customWidth="1"/>
    <col min="9" max="9" width="10.85546875" customWidth="1"/>
    <col min="10" max="16" width="9.140625" customWidth="1"/>
    <col min="17" max="17" width="13.85546875" customWidth="1"/>
  </cols>
  <sheetData>
    <row r="1" spans="1:17" ht="23.25" x14ac:dyDescent="0.35">
      <c r="A1" s="58" t="s">
        <v>45</v>
      </c>
    </row>
    <row r="2" spans="1:17" ht="23.25" x14ac:dyDescent="0.35">
      <c r="A2" s="58" t="s">
        <v>131</v>
      </c>
    </row>
    <row r="4" spans="1:17" x14ac:dyDescent="0.25">
      <c r="B4" s="7" t="s">
        <v>69</v>
      </c>
      <c r="C4" s="7" t="s">
        <v>121</v>
      </c>
      <c r="P4" t="s">
        <v>127</v>
      </c>
      <c r="Q4" s="7" t="s">
        <v>70</v>
      </c>
    </row>
    <row r="5" spans="1:17" x14ac:dyDescent="0.25">
      <c r="B5" s="7" t="s">
        <v>130</v>
      </c>
      <c r="C5" s="7" t="s">
        <v>122</v>
      </c>
      <c r="D5" s="7" t="s">
        <v>71</v>
      </c>
      <c r="E5" s="7" t="s">
        <v>3</v>
      </c>
      <c r="F5" s="7" t="s">
        <v>4</v>
      </c>
      <c r="G5" s="7" t="s">
        <v>5</v>
      </c>
      <c r="H5" s="7" t="s">
        <v>72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73</v>
      </c>
      <c r="P5" s="7" t="s">
        <v>128</v>
      </c>
      <c r="Q5" s="7" t="s">
        <v>74</v>
      </c>
    </row>
    <row r="6" spans="1:17" x14ac:dyDescent="0.25">
      <c r="P6" t="s">
        <v>129</v>
      </c>
    </row>
    <row r="7" spans="1:17" x14ac:dyDescent="0.25">
      <c r="A7" s="23" t="s">
        <v>75</v>
      </c>
    </row>
    <row r="8" spans="1:17" x14ac:dyDescent="0.2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9"/>
    </row>
    <row r="9" spans="1:17" x14ac:dyDescent="0.25">
      <c r="A9" t="s">
        <v>76</v>
      </c>
      <c r="B9" s="39">
        <v>108.44</v>
      </c>
      <c r="C9" s="39"/>
      <c r="D9" s="39">
        <f>-5-7.5+15</f>
        <v>2.5</v>
      </c>
      <c r="E9" s="39"/>
      <c r="F9" s="39"/>
      <c r="G9" s="40"/>
      <c r="H9" s="39"/>
      <c r="I9" s="39"/>
      <c r="J9" s="39"/>
      <c r="K9" s="39"/>
      <c r="L9" s="39"/>
      <c r="M9" s="39"/>
      <c r="N9" s="39"/>
      <c r="O9" s="19"/>
      <c r="P9" s="19"/>
      <c r="Q9" s="39">
        <f>SUM(B9:P9)</f>
        <v>110.94</v>
      </c>
    </row>
    <row r="10" spans="1:17" ht="14.25" customHeight="1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x14ac:dyDescent="0.25">
      <c r="A11" t="s">
        <v>77</v>
      </c>
      <c r="B11" s="39">
        <v>438.25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>
        <f>SUM(B11:P11)</f>
        <v>438.25</v>
      </c>
    </row>
    <row r="12" spans="1:17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x14ac:dyDescent="0.25">
      <c r="A13" t="s">
        <v>78</v>
      </c>
      <c r="B13" s="39">
        <v>7700</v>
      </c>
      <c r="C13" s="39"/>
      <c r="D13" s="39"/>
      <c r="E13" s="39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>
        <f>SUM(B13:P13)</f>
        <v>7700</v>
      </c>
    </row>
    <row r="14" spans="1:17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x14ac:dyDescent="0.25">
      <c r="A15" t="s">
        <v>79</v>
      </c>
      <c r="B15" s="39">
        <v>7017.75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>
        <f>SUM(B15:P15)</f>
        <v>7017.75</v>
      </c>
    </row>
    <row r="16" spans="1:17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x14ac:dyDescent="0.25">
      <c r="A17" t="s">
        <v>80</v>
      </c>
      <c r="B17" s="39">
        <v>420.78</v>
      </c>
      <c r="C17" s="39">
        <f>-420.78</f>
        <v>-420.78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>
        <f>SUM(B17:P17)</f>
        <v>0</v>
      </c>
    </row>
    <row r="18" spans="1:17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x14ac:dyDescent="0.25">
      <c r="A19" t="s">
        <v>81</v>
      </c>
      <c r="B19" s="39">
        <v>1000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>
        <f>SUM(B19:P19)</f>
        <v>1000</v>
      </c>
    </row>
    <row r="20" spans="1:17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17" x14ac:dyDescent="0.25">
      <c r="A21" t="s">
        <v>98</v>
      </c>
      <c r="B21" s="39">
        <v>183.43</v>
      </c>
      <c r="C21" s="39"/>
      <c r="D21" s="39">
        <f>-113.95-15.81</f>
        <v>-129.76</v>
      </c>
      <c r="E21" s="39"/>
      <c r="F21" s="39"/>
      <c r="G21" s="39"/>
      <c r="H21" s="39"/>
      <c r="I21" s="39"/>
      <c r="J21" s="39"/>
      <c r="K21" s="39"/>
      <c r="L21" s="39"/>
      <c r="M21" s="19"/>
      <c r="N21" s="39"/>
      <c r="O21" s="39"/>
      <c r="P21" s="39"/>
      <c r="Q21" s="39">
        <f>SUM(B21:P21)</f>
        <v>53.670000000000016</v>
      </c>
    </row>
    <row r="22" spans="1:17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x14ac:dyDescent="0.25">
      <c r="A23" t="s">
        <v>82</v>
      </c>
      <c r="B23" s="39">
        <v>5221.09</v>
      </c>
      <c r="C23" s="39">
        <f>-3000</f>
        <v>-3000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>
        <f>SUM(B23:P23)</f>
        <v>2221.09</v>
      </c>
    </row>
    <row r="24" spans="1:17" x14ac:dyDescent="0.2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x14ac:dyDescent="0.25">
      <c r="A25" s="23" t="s">
        <v>83</v>
      </c>
      <c r="B25" s="59">
        <f>SUM(B9:B24)</f>
        <v>22089.74</v>
      </c>
      <c r="C25" s="59">
        <f>SUM(C9:C24)</f>
        <v>-3420.7799999999997</v>
      </c>
      <c r="D25" s="59">
        <f t="shared" ref="D25:Q25" si="0">SUM(D9:D24)</f>
        <v>-127.25999999999999</v>
      </c>
      <c r="E25" s="59">
        <f t="shared" si="0"/>
        <v>0</v>
      </c>
      <c r="F25" s="59">
        <f t="shared" si="0"/>
        <v>0</v>
      </c>
      <c r="G25" s="59">
        <f t="shared" si="0"/>
        <v>0</v>
      </c>
      <c r="H25" s="59">
        <f t="shared" si="0"/>
        <v>0</v>
      </c>
      <c r="I25" s="59">
        <f t="shared" si="0"/>
        <v>0</v>
      </c>
      <c r="J25" s="59">
        <f t="shared" si="0"/>
        <v>0</v>
      </c>
      <c r="K25" s="59">
        <f t="shared" si="0"/>
        <v>0</v>
      </c>
      <c r="L25" s="59">
        <f t="shared" si="0"/>
        <v>0</v>
      </c>
      <c r="M25" s="59">
        <f t="shared" si="0"/>
        <v>0</v>
      </c>
      <c r="N25" s="59">
        <f t="shared" si="0"/>
        <v>0</v>
      </c>
      <c r="O25" s="59">
        <f t="shared" si="0"/>
        <v>0</v>
      </c>
      <c r="P25" s="59">
        <f t="shared" si="0"/>
        <v>0</v>
      </c>
      <c r="Q25" s="59">
        <f t="shared" si="0"/>
        <v>18541.7</v>
      </c>
    </row>
    <row r="26" spans="1:17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x14ac:dyDescent="0.25">
      <c r="A27" s="23" t="s">
        <v>84</v>
      </c>
      <c r="B27" s="39">
        <v>20856.72</v>
      </c>
      <c r="C27" s="39">
        <v>420.78</v>
      </c>
      <c r="D27" s="39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>
        <f>SUM(B27:P27)</f>
        <v>21277.5</v>
      </c>
    </row>
    <row r="28" spans="1:17" x14ac:dyDescent="0.25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15.75" thickBot="1" x14ac:dyDescent="0.3">
      <c r="A29" s="23" t="s">
        <v>85</v>
      </c>
      <c r="B29" s="60">
        <f>SUM(B25:B28)</f>
        <v>42946.460000000006</v>
      </c>
      <c r="C29" s="60">
        <f>SUM(C25:C28)</f>
        <v>-3000</v>
      </c>
      <c r="D29" s="60">
        <f t="shared" ref="D29:Q29" si="1">SUM(D25:D28)</f>
        <v>-127.25999999999999</v>
      </c>
      <c r="E29" s="60">
        <f t="shared" si="1"/>
        <v>0</v>
      </c>
      <c r="F29" s="60">
        <f t="shared" si="1"/>
        <v>0</v>
      </c>
      <c r="G29" s="60">
        <f t="shared" si="1"/>
        <v>0</v>
      </c>
      <c r="H29" s="60">
        <f t="shared" si="1"/>
        <v>0</v>
      </c>
      <c r="I29" s="60">
        <f t="shared" si="1"/>
        <v>0</v>
      </c>
      <c r="J29" s="60">
        <f t="shared" si="1"/>
        <v>0</v>
      </c>
      <c r="K29" s="60">
        <f t="shared" si="1"/>
        <v>0</v>
      </c>
      <c r="L29" s="60">
        <f t="shared" si="1"/>
        <v>0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39819.199999999997</v>
      </c>
    </row>
    <row r="30" spans="1:17" ht="15.75" thickTop="1" x14ac:dyDescent="0.25">
      <c r="O30" s="39"/>
      <c r="P30" s="39"/>
    </row>
    <row r="31" spans="1:17" x14ac:dyDescent="0.25">
      <c r="B31" s="7" t="s">
        <v>86</v>
      </c>
      <c r="C31" s="7"/>
      <c r="O31" s="31"/>
      <c r="P31" s="31"/>
      <c r="Q31" s="19"/>
    </row>
    <row r="32" spans="1:17" x14ac:dyDescent="0.25">
      <c r="B32" s="7" t="s">
        <v>87</v>
      </c>
      <c r="C32" s="7"/>
    </row>
    <row r="33" spans="9:17" x14ac:dyDescent="0.25">
      <c r="I33" s="31"/>
      <c r="O33" s="31"/>
      <c r="P33" s="31"/>
      <c r="Q33" s="110"/>
    </row>
    <row r="34" spans="9:17" x14ac:dyDescent="0.25">
      <c r="I34" s="84"/>
      <c r="Q34" s="18"/>
    </row>
    <row r="35" spans="9:17" x14ac:dyDescent="0.25">
      <c r="I35" s="84"/>
      <c r="Q35" s="35"/>
    </row>
    <row r="36" spans="9:17" x14ac:dyDescent="0.25">
      <c r="I36" s="87"/>
      <c r="Q36" s="35"/>
    </row>
    <row r="37" spans="9:17" x14ac:dyDescent="0.25">
      <c r="I37" s="87"/>
      <c r="Q37" s="35"/>
    </row>
    <row r="38" spans="9:17" x14ac:dyDescent="0.25">
      <c r="I38" s="87"/>
      <c r="Q38" s="35"/>
    </row>
    <row r="39" spans="9:17" x14ac:dyDescent="0.25">
      <c r="I39" s="34"/>
    </row>
    <row r="40" spans="9:17" x14ac:dyDescent="0.25">
      <c r="I40" s="34"/>
    </row>
    <row r="41" spans="9:17" x14ac:dyDescent="0.25">
      <c r="I41" s="34"/>
    </row>
    <row r="42" spans="9:17" x14ac:dyDescent="0.25">
      <c r="I42" s="34"/>
    </row>
    <row r="43" spans="9:17" x14ac:dyDescent="0.25">
      <c r="I43" s="34">
        <f>SUM(I37:I42)</f>
        <v>0</v>
      </c>
      <c r="K43" s="83"/>
      <c r="M43" s="83"/>
    </row>
  </sheetData>
  <pageMargins left="0.7" right="0.7" top="0.75" bottom="0.75" header="0.3" footer="0.3"/>
  <pageSetup scale="6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E410C-A832-4CD5-A13C-7287C3C2D6FE}">
  <sheetPr>
    <pageSetUpPr fitToPage="1"/>
  </sheetPr>
  <dimension ref="A1:S46"/>
  <sheetViews>
    <sheetView workbookViewId="0">
      <selection activeCell="E10" sqref="E10"/>
    </sheetView>
  </sheetViews>
  <sheetFormatPr defaultColWidth="11.42578125" defaultRowHeight="15" x14ac:dyDescent="0.25"/>
  <cols>
    <col min="1" max="1" width="10.140625" customWidth="1"/>
    <col min="2" max="2" width="15.7109375" customWidth="1"/>
    <col min="3" max="3" width="17.7109375" customWidth="1"/>
    <col min="4" max="4" width="13.85546875" customWidth="1"/>
    <col min="5" max="5" width="10" customWidth="1"/>
    <col min="6" max="6" width="10.140625" customWidth="1"/>
    <col min="7" max="7" width="9.140625" customWidth="1"/>
    <col min="8" max="8" width="9" customWidth="1"/>
    <col min="9" max="9" width="8" customWidth="1"/>
    <col min="10" max="10" width="8.140625" customWidth="1"/>
    <col min="13" max="13" width="9.28515625" customWidth="1"/>
    <col min="14" max="14" width="9.140625" customWidth="1"/>
    <col min="15" max="16" width="11.42578125" customWidth="1"/>
    <col min="17" max="17" width="9.7109375" customWidth="1"/>
    <col min="19" max="19" width="32.140625" customWidth="1"/>
  </cols>
  <sheetData>
    <row r="1" spans="1:19" x14ac:dyDescent="0.25">
      <c r="A1" s="90" t="s">
        <v>145</v>
      </c>
      <c r="B1" s="90"/>
      <c r="C1" s="90"/>
      <c r="D1" s="91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x14ac:dyDescent="0.25">
      <c r="A2" s="91"/>
      <c r="B2" s="91"/>
      <c r="C2" s="91"/>
      <c r="D2" s="91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x14ac:dyDescent="0.25">
      <c r="A3" s="90" t="s">
        <v>99</v>
      </c>
      <c r="B3" s="90" t="s">
        <v>100</v>
      </c>
      <c r="C3" s="90" t="s">
        <v>102</v>
      </c>
      <c r="D3" s="90" t="s">
        <v>101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 t="s">
        <v>124</v>
      </c>
      <c r="R3" s="89"/>
      <c r="S3" s="89"/>
    </row>
    <row r="4" spans="1:19" x14ac:dyDescent="0.25">
      <c r="A4" s="89"/>
      <c r="B4" s="89"/>
      <c r="C4" s="89"/>
      <c r="D4" s="89" t="s">
        <v>164</v>
      </c>
      <c r="E4" s="90" t="s">
        <v>71</v>
      </c>
      <c r="F4" s="90" t="s">
        <v>3</v>
      </c>
      <c r="G4" s="90" t="s">
        <v>4</v>
      </c>
      <c r="H4" s="90" t="s">
        <v>5</v>
      </c>
      <c r="I4" s="90" t="s">
        <v>6</v>
      </c>
      <c r="J4" s="90" t="s">
        <v>7</v>
      </c>
      <c r="K4" s="90" t="s">
        <v>103</v>
      </c>
      <c r="L4" s="90" t="s">
        <v>9</v>
      </c>
      <c r="M4" s="90" t="s">
        <v>10</v>
      </c>
      <c r="N4" s="90" t="s">
        <v>11</v>
      </c>
      <c r="O4" s="90" t="s">
        <v>12</v>
      </c>
      <c r="P4" s="90" t="s">
        <v>13</v>
      </c>
      <c r="Q4" s="90" t="s">
        <v>123</v>
      </c>
      <c r="R4" s="90" t="s">
        <v>104</v>
      </c>
      <c r="S4" s="90" t="s">
        <v>105</v>
      </c>
    </row>
    <row r="5" spans="1:19" x14ac:dyDescent="0.25">
      <c r="J5" s="92"/>
      <c r="K5" s="92"/>
      <c r="L5" s="92"/>
      <c r="M5" s="92"/>
      <c r="N5" s="92"/>
      <c r="O5" s="92"/>
      <c r="P5" s="92"/>
      <c r="Q5" s="92"/>
      <c r="R5" s="93"/>
    </row>
    <row r="6" spans="1:19" x14ac:dyDescent="0.25">
      <c r="A6" s="94"/>
      <c r="D6" s="95"/>
      <c r="E6" s="92"/>
      <c r="F6" s="92"/>
      <c r="G6" s="92"/>
      <c r="H6" s="92"/>
      <c r="I6" s="92"/>
      <c r="J6" s="92"/>
      <c r="K6" s="92"/>
      <c r="R6" s="23"/>
    </row>
    <row r="7" spans="1:19" x14ac:dyDescent="0.25">
      <c r="A7" s="94"/>
      <c r="B7" s="94"/>
      <c r="C7" s="94"/>
      <c r="D7" s="95"/>
      <c r="E7" s="92"/>
      <c r="F7" s="92"/>
      <c r="G7" s="92"/>
      <c r="H7" s="92"/>
      <c r="I7" s="92"/>
      <c r="J7" s="92"/>
      <c r="K7" s="92"/>
      <c r="R7" s="23"/>
    </row>
    <row r="8" spans="1:19" x14ac:dyDescent="0.25">
      <c r="A8" t="s">
        <v>106</v>
      </c>
      <c r="B8" s="94" t="s">
        <v>107</v>
      </c>
      <c r="C8" s="94" t="s">
        <v>108</v>
      </c>
      <c r="D8" s="95">
        <v>153.94999999999999</v>
      </c>
      <c r="E8" s="105">
        <v>-113.95</v>
      </c>
      <c r="F8" s="105"/>
      <c r="G8" s="96"/>
      <c r="H8" s="105"/>
      <c r="I8" s="105"/>
      <c r="J8" s="105"/>
      <c r="K8" s="105"/>
      <c r="L8" s="105"/>
      <c r="M8" s="96"/>
      <c r="N8" s="96"/>
      <c r="O8" s="96"/>
      <c r="P8" s="96"/>
      <c r="Q8" s="96">
        <f>SUM(E8:P8)</f>
        <v>-113.95</v>
      </c>
      <c r="R8" s="106">
        <f>D8+Q8</f>
        <v>39.999999999999986</v>
      </c>
      <c r="S8" t="s">
        <v>109</v>
      </c>
    </row>
    <row r="9" spans="1:19" x14ac:dyDescent="0.25">
      <c r="A9" s="94" t="s">
        <v>110</v>
      </c>
      <c r="B9" s="94" t="s">
        <v>118</v>
      </c>
      <c r="C9" s="94" t="s">
        <v>111</v>
      </c>
      <c r="D9" s="95">
        <v>29.48</v>
      </c>
      <c r="E9" s="96">
        <v>-15.81</v>
      </c>
      <c r="F9" s="96"/>
      <c r="G9" s="96"/>
      <c r="H9" s="96"/>
      <c r="I9" s="105"/>
      <c r="J9" s="105"/>
      <c r="K9" s="105"/>
      <c r="L9" s="96"/>
      <c r="M9" s="96"/>
      <c r="N9" s="96"/>
      <c r="O9" s="96"/>
      <c r="P9" s="96"/>
      <c r="Q9" s="96">
        <f t="shared" ref="Q9" si="0">SUM(E9:P9)</f>
        <v>-15.81</v>
      </c>
      <c r="R9" s="106">
        <f>D9+Q9</f>
        <v>13.67</v>
      </c>
      <c r="S9" t="s">
        <v>112</v>
      </c>
    </row>
    <row r="10" spans="1:19" x14ac:dyDescent="0.25">
      <c r="A10" s="94"/>
      <c r="B10" s="94"/>
      <c r="C10" s="94"/>
      <c r="D10" s="104">
        <f t="shared" ref="D10:R10" si="1">SUM(D8:D9)</f>
        <v>183.42999999999998</v>
      </c>
      <c r="E10" s="107">
        <f t="shared" si="1"/>
        <v>-129.76</v>
      </c>
      <c r="F10" s="107">
        <f t="shared" si="1"/>
        <v>0</v>
      </c>
      <c r="G10" s="107">
        <f t="shared" si="1"/>
        <v>0</v>
      </c>
      <c r="H10" s="107">
        <f t="shared" si="1"/>
        <v>0</v>
      </c>
      <c r="I10" s="107">
        <f t="shared" si="1"/>
        <v>0</v>
      </c>
      <c r="J10" s="107">
        <f t="shared" si="1"/>
        <v>0</v>
      </c>
      <c r="K10" s="107">
        <f t="shared" si="1"/>
        <v>0</v>
      </c>
      <c r="L10" s="107">
        <f t="shared" si="1"/>
        <v>0</v>
      </c>
      <c r="M10" s="107">
        <f t="shared" si="1"/>
        <v>0</v>
      </c>
      <c r="N10" s="107">
        <f t="shared" si="1"/>
        <v>0</v>
      </c>
      <c r="O10" s="107">
        <f t="shared" si="1"/>
        <v>0</v>
      </c>
      <c r="P10" s="107">
        <f t="shared" si="1"/>
        <v>0</v>
      </c>
      <c r="Q10" s="108">
        <f t="shared" si="1"/>
        <v>-129.76</v>
      </c>
      <c r="R10" s="107">
        <f t="shared" si="1"/>
        <v>53.669999999999987</v>
      </c>
    </row>
    <row r="11" spans="1:19" x14ac:dyDescent="0.25">
      <c r="A11" s="97"/>
      <c r="B11" s="94"/>
      <c r="C11" s="94"/>
      <c r="D11" s="95"/>
      <c r="R11" s="23"/>
    </row>
    <row r="12" spans="1:19" ht="18" x14ac:dyDescent="0.25">
      <c r="A12" s="98"/>
      <c r="B12" s="94"/>
      <c r="C12" s="94"/>
      <c r="D12" s="95"/>
      <c r="R12" s="23"/>
      <c r="S12" s="99"/>
    </row>
    <row r="13" spans="1:19" x14ac:dyDescent="0.25">
      <c r="B13" s="94"/>
      <c r="C13" s="94"/>
      <c r="D13" s="95"/>
      <c r="R13" s="23"/>
    </row>
    <row r="14" spans="1:19" ht="18" x14ac:dyDescent="0.25">
      <c r="A14" s="98"/>
      <c r="R14" s="23"/>
    </row>
    <row r="16" spans="1:19" ht="18" x14ac:dyDescent="0.25">
      <c r="A16" s="98"/>
    </row>
    <row r="18" spans="1:1" ht="18" x14ac:dyDescent="0.25">
      <c r="A18" s="98"/>
    </row>
    <row r="20" spans="1:1" ht="18" x14ac:dyDescent="0.25">
      <c r="A20" s="98"/>
    </row>
    <row r="40" spans="1:18" x14ac:dyDescent="0.25">
      <c r="B40" s="94" t="s">
        <v>113</v>
      </c>
      <c r="C40" s="94"/>
      <c r="D40" s="100">
        <v>425</v>
      </c>
    </row>
    <row r="41" spans="1:18" x14ac:dyDescent="0.25">
      <c r="A41" s="94"/>
      <c r="B41" s="94"/>
      <c r="C41" s="94"/>
      <c r="D41" s="94"/>
    </row>
    <row r="42" spans="1:18" x14ac:dyDescent="0.25">
      <c r="A42" s="94" t="s">
        <v>114</v>
      </c>
      <c r="B42" s="94" t="s">
        <v>115</v>
      </c>
      <c r="C42" s="94"/>
      <c r="D42" s="100">
        <v>250</v>
      </c>
      <c r="R42" s="23">
        <v>0</v>
      </c>
    </row>
    <row r="43" spans="1:18" x14ac:dyDescent="0.25">
      <c r="A43" s="94"/>
      <c r="B43" s="94"/>
      <c r="C43" s="94"/>
      <c r="D43" s="94"/>
      <c r="R43" s="23"/>
    </row>
    <row r="44" spans="1:18" x14ac:dyDescent="0.25">
      <c r="A44" s="94"/>
      <c r="B44" s="94"/>
      <c r="C44" s="94"/>
      <c r="D44" s="95"/>
      <c r="R44" s="23"/>
    </row>
    <row r="45" spans="1:18" x14ac:dyDescent="0.25">
      <c r="A45" s="101" t="s">
        <v>119</v>
      </c>
      <c r="B45" s="94" t="s">
        <v>116</v>
      </c>
      <c r="C45" s="94"/>
      <c r="D45" s="102">
        <v>500</v>
      </c>
      <c r="E45">
        <v>-500</v>
      </c>
      <c r="R45" s="23">
        <v>0</v>
      </c>
    </row>
    <row r="46" spans="1:18" x14ac:dyDescent="0.25">
      <c r="A46" s="103" t="s">
        <v>120</v>
      </c>
      <c r="B46" s="94" t="s">
        <v>117</v>
      </c>
      <c r="C46" s="94"/>
      <c r="D46" s="102">
        <v>15</v>
      </c>
      <c r="E46">
        <v>-15</v>
      </c>
      <c r="R46" s="23">
        <v>0</v>
      </c>
    </row>
  </sheetData>
  <pageMargins left="0.7" right="0.7" top="0.75" bottom="0.75" header="0.3" footer="0.3"/>
  <pageSetup paperSize="9" scale="5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07A5-CCCC-42A0-A833-7069F9F4619C}">
  <sheetPr>
    <pageSetUpPr fitToPage="1"/>
  </sheetPr>
  <dimension ref="A1:M80"/>
  <sheetViews>
    <sheetView workbookViewId="0">
      <selection activeCell="C9" sqref="C9"/>
    </sheetView>
  </sheetViews>
  <sheetFormatPr defaultRowHeight="15" x14ac:dyDescent="0.25"/>
  <cols>
    <col min="1" max="1" width="30" customWidth="1"/>
    <col min="3" max="4" width="9.5703125" bestFit="1" customWidth="1"/>
    <col min="8" max="8" width="9.5703125" bestFit="1" customWidth="1"/>
    <col min="11" max="11" width="12.42578125" customWidth="1"/>
    <col min="13" max="13" width="9.5703125" bestFit="1" customWidth="1"/>
  </cols>
  <sheetData>
    <row r="1" spans="1:13" ht="18.75" x14ac:dyDescent="0.3">
      <c r="A1" s="47" t="s">
        <v>132</v>
      </c>
    </row>
    <row r="3" spans="1:13" x14ac:dyDescent="0.25">
      <c r="A3" s="23" t="s">
        <v>133</v>
      </c>
      <c r="H3" t="s">
        <v>61</v>
      </c>
    </row>
    <row r="4" spans="1:13" x14ac:dyDescent="0.25">
      <c r="A4" t="s">
        <v>166</v>
      </c>
      <c r="C4" s="27">
        <v>48.67</v>
      </c>
    </row>
    <row r="5" spans="1:13" x14ac:dyDescent="0.25">
      <c r="A5" t="s">
        <v>168</v>
      </c>
      <c r="C5" s="27">
        <v>55.91</v>
      </c>
      <c r="E5" s="2"/>
      <c r="M5" s="7"/>
    </row>
    <row r="6" spans="1:13" x14ac:dyDescent="0.25">
      <c r="A6" t="s">
        <v>169</v>
      </c>
      <c r="C6" s="27">
        <v>3.17</v>
      </c>
      <c r="E6" s="62"/>
    </row>
    <row r="7" spans="1:13" x14ac:dyDescent="0.25">
      <c r="A7" t="s">
        <v>167</v>
      </c>
      <c r="C7" s="27">
        <v>-1.72</v>
      </c>
      <c r="K7" s="61"/>
      <c r="M7" s="19"/>
    </row>
    <row r="8" spans="1:13" x14ac:dyDescent="0.25">
      <c r="A8" t="s">
        <v>170</v>
      </c>
      <c r="C8" s="27">
        <v>1.68</v>
      </c>
      <c r="M8" s="19"/>
    </row>
    <row r="9" spans="1:13" x14ac:dyDescent="0.25">
      <c r="C9" s="48"/>
      <c r="D9" s="35">
        <f>SUM(C4:C8)</f>
        <v>107.71000000000001</v>
      </c>
      <c r="E9" t="s">
        <v>62</v>
      </c>
      <c r="H9" s="35">
        <f>'Monthly monitoring &amp; reconcilia'!C58-D9</f>
        <v>0</v>
      </c>
      <c r="I9" s="35">
        <f>D9</f>
        <v>107.71000000000001</v>
      </c>
      <c r="M9" s="19"/>
    </row>
    <row r="10" spans="1:13" x14ac:dyDescent="0.25">
      <c r="A10" s="23" t="s">
        <v>134</v>
      </c>
      <c r="M10" s="46"/>
    </row>
    <row r="11" spans="1:13" x14ac:dyDescent="0.25">
      <c r="C11" s="44"/>
      <c r="M11" s="19"/>
    </row>
    <row r="12" spans="1:13" x14ac:dyDescent="0.25">
      <c r="C12" s="44"/>
      <c r="M12" s="19"/>
    </row>
    <row r="13" spans="1:13" x14ac:dyDescent="0.25">
      <c r="C13" s="44"/>
    </row>
    <row r="14" spans="1:13" x14ac:dyDescent="0.25">
      <c r="C14" s="48"/>
      <c r="D14" s="35">
        <f>SUM(C11:C13)</f>
        <v>0</v>
      </c>
      <c r="E14" t="s">
        <v>62</v>
      </c>
      <c r="H14" s="35">
        <f>'Monthly monitoring &amp; reconcilia'!D58-D14</f>
        <v>0</v>
      </c>
      <c r="I14" s="35">
        <f>D14</f>
        <v>0</v>
      </c>
      <c r="M14" s="19"/>
    </row>
    <row r="15" spans="1:13" x14ac:dyDescent="0.25">
      <c r="A15" s="23" t="s">
        <v>135</v>
      </c>
    </row>
    <row r="16" spans="1:13" x14ac:dyDescent="0.25">
      <c r="C16" s="44"/>
    </row>
    <row r="17" spans="1:9" x14ac:dyDescent="0.25">
      <c r="C17" s="44"/>
    </row>
    <row r="18" spans="1:9" x14ac:dyDescent="0.25">
      <c r="A18" s="23"/>
      <c r="C18" s="44"/>
    </row>
    <row r="19" spans="1:9" x14ac:dyDescent="0.25">
      <c r="A19" s="23"/>
      <c r="C19" s="44"/>
    </row>
    <row r="20" spans="1:9" x14ac:dyDescent="0.25">
      <c r="C20" s="48"/>
      <c r="D20" s="35">
        <f>SUM(C16:C19)</f>
        <v>0</v>
      </c>
      <c r="E20" t="s">
        <v>62</v>
      </c>
      <c r="H20" s="35">
        <f>'Monthly monitoring &amp; reconcilia'!E58-D20</f>
        <v>0</v>
      </c>
      <c r="I20" s="35">
        <f>D20</f>
        <v>0</v>
      </c>
    </row>
    <row r="21" spans="1:9" x14ac:dyDescent="0.25">
      <c r="A21" s="23" t="s">
        <v>136</v>
      </c>
    </row>
    <row r="22" spans="1:9" x14ac:dyDescent="0.25">
      <c r="C22" s="19"/>
    </row>
    <row r="23" spans="1:9" x14ac:dyDescent="0.25">
      <c r="A23" s="23"/>
      <c r="C23" s="19"/>
    </row>
    <row r="24" spans="1:9" x14ac:dyDescent="0.25">
      <c r="C24" s="19"/>
    </row>
    <row r="25" spans="1:9" x14ac:dyDescent="0.25">
      <c r="A25" s="23"/>
      <c r="C25" s="44"/>
    </row>
    <row r="26" spans="1:9" x14ac:dyDescent="0.25">
      <c r="B26" s="23"/>
      <c r="C26" s="44"/>
      <c r="H26" s="35"/>
    </row>
    <row r="27" spans="1:9" x14ac:dyDescent="0.25">
      <c r="C27" s="19"/>
    </row>
    <row r="28" spans="1:9" x14ac:dyDescent="0.25">
      <c r="C28" s="48"/>
      <c r="D28" s="19">
        <f>SUM(C22:C27)</f>
        <v>0</v>
      </c>
      <c r="E28" t="s">
        <v>62</v>
      </c>
      <c r="H28" s="35">
        <f>'Monthly monitoring &amp; reconcilia'!F58-D28</f>
        <v>0</v>
      </c>
      <c r="I28" s="35">
        <f>D28</f>
        <v>0</v>
      </c>
    </row>
    <row r="29" spans="1:9" x14ac:dyDescent="0.25">
      <c r="A29" s="23" t="s">
        <v>137</v>
      </c>
    </row>
    <row r="30" spans="1:9" x14ac:dyDescent="0.25">
      <c r="C30" s="44"/>
    </row>
    <row r="31" spans="1:9" x14ac:dyDescent="0.25">
      <c r="C31" s="44"/>
    </row>
    <row r="32" spans="1:9" x14ac:dyDescent="0.25">
      <c r="C32" s="44"/>
    </row>
    <row r="33" spans="1:9" x14ac:dyDescent="0.25">
      <c r="C33" s="48"/>
      <c r="D33" s="19">
        <f>SUM(C30:C32)</f>
        <v>0</v>
      </c>
      <c r="E33" t="s">
        <v>62</v>
      </c>
      <c r="H33" s="35">
        <f>'Monthly monitoring &amp; reconcilia'!G58-D33</f>
        <v>0</v>
      </c>
      <c r="I33" s="35">
        <f>D33</f>
        <v>0</v>
      </c>
    </row>
    <row r="35" spans="1:9" x14ac:dyDescent="0.25">
      <c r="A35" s="23" t="s">
        <v>138</v>
      </c>
    </row>
    <row r="36" spans="1:9" x14ac:dyDescent="0.25">
      <c r="A36" s="23"/>
      <c r="C36" s="44"/>
    </row>
    <row r="37" spans="1:9" x14ac:dyDescent="0.25">
      <c r="C37" s="44"/>
    </row>
    <row r="38" spans="1:9" x14ac:dyDescent="0.25">
      <c r="C38" s="44"/>
    </row>
    <row r="39" spans="1:9" x14ac:dyDescent="0.25">
      <c r="D39" s="35">
        <f>SUM(C36:C38)</f>
        <v>0</v>
      </c>
      <c r="E39" t="s">
        <v>62</v>
      </c>
      <c r="H39" s="35">
        <f>'Monthly monitoring &amp; reconcilia'!H58-D39</f>
        <v>0</v>
      </c>
      <c r="I39" s="35">
        <f>D39</f>
        <v>0</v>
      </c>
    </row>
    <row r="41" spans="1:9" x14ac:dyDescent="0.25">
      <c r="A41" s="23" t="s">
        <v>139</v>
      </c>
    </row>
    <row r="42" spans="1:9" x14ac:dyDescent="0.25">
      <c r="B42" s="19"/>
      <c r="C42" s="44"/>
    </row>
    <row r="43" spans="1:9" x14ac:dyDescent="0.25">
      <c r="C43" s="44"/>
    </row>
    <row r="44" spans="1:9" x14ac:dyDescent="0.25">
      <c r="C44" s="44"/>
    </row>
    <row r="45" spans="1:9" x14ac:dyDescent="0.25">
      <c r="C45" s="44"/>
    </row>
    <row r="46" spans="1:9" x14ac:dyDescent="0.25">
      <c r="A46" s="61"/>
      <c r="C46" s="44"/>
    </row>
    <row r="47" spans="1:9" x14ac:dyDescent="0.25">
      <c r="C47" s="48"/>
      <c r="D47" s="50">
        <f>SUM(C42:C46)</f>
        <v>0</v>
      </c>
      <c r="E47" t="s">
        <v>62</v>
      </c>
      <c r="H47" s="35">
        <f>'Monthly monitoring &amp; reconcilia'!I58-D47</f>
        <v>0</v>
      </c>
      <c r="I47" s="35">
        <f>D47</f>
        <v>0</v>
      </c>
    </row>
    <row r="49" spans="1:11" x14ac:dyDescent="0.25">
      <c r="A49" s="23" t="s">
        <v>140</v>
      </c>
    </row>
    <row r="50" spans="1:11" x14ac:dyDescent="0.25">
      <c r="A50" s="51"/>
      <c r="C50" s="73"/>
    </row>
    <row r="51" spans="1:11" x14ac:dyDescent="0.25">
      <c r="C51" s="73"/>
    </row>
    <row r="52" spans="1:11" x14ac:dyDescent="0.25">
      <c r="A52" s="23"/>
      <c r="C52" s="73"/>
    </row>
    <row r="53" spans="1:11" x14ac:dyDescent="0.25">
      <c r="D53" s="35">
        <f>SUM(C50:C52)</f>
        <v>0</v>
      </c>
      <c r="E53" t="s">
        <v>62</v>
      </c>
      <c r="H53" s="35">
        <f>'Monthly monitoring &amp; reconcilia'!J58-D53</f>
        <v>0</v>
      </c>
      <c r="I53" s="35">
        <f>D53</f>
        <v>0</v>
      </c>
    </row>
    <row r="55" spans="1:11" x14ac:dyDescent="0.25">
      <c r="A55" s="23" t="s">
        <v>141</v>
      </c>
    </row>
    <row r="56" spans="1:11" x14ac:dyDescent="0.25">
      <c r="A56" s="51"/>
      <c r="C56" s="74"/>
    </row>
    <row r="57" spans="1:11" x14ac:dyDescent="0.25">
      <c r="A57" s="51"/>
      <c r="C57" s="74"/>
    </row>
    <row r="58" spans="1:11" x14ac:dyDescent="0.25">
      <c r="C58" s="111"/>
      <c r="D58" s="35">
        <f>SUM(C56:C57)</f>
        <v>0</v>
      </c>
      <c r="E58" t="s">
        <v>62</v>
      </c>
      <c r="H58" s="35">
        <f>'Monthly monitoring &amp; reconcilia'!K58-D58</f>
        <v>0</v>
      </c>
      <c r="I58" s="35">
        <f>D58</f>
        <v>0</v>
      </c>
      <c r="K58" s="35">
        <f>SUM(I9:I58)</f>
        <v>107.71000000000001</v>
      </c>
    </row>
    <row r="59" spans="1:11" x14ac:dyDescent="0.25">
      <c r="B59" s="2"/>
      <c r="D59" s="35"/>
    </row>
    <row r="60" spans="1:11" x14ac:dyDescent="0.25">
      <c r="A60" s="23" t="s">
        <v>142</v>
      </c>
      <c r="D60" s="35"/>
    </row>
    <row r="61" spans="1:11" x14ac:dyDescent="0.25">
      <c r="A61" s="23"/>
      <c r="C61" s="19"/>
      <c r="D61" s="35"/>
    </row>
    <row r="62" spans="1:11" x14ac:dyDescent="0.25">
      <c r="A62" s="23"/>
      <c r="C62" s="19"/>
      <c r="D62" s="35"/>
    </row>
    <row r="63" spans="1:11" x14ac:dyDescent="0.25">
      <c r="C63" s="49"/>
      <c r="D63" s="35"/>
    </row>
    <row r="64" spans="1:11" x14ac:dyDescent="0.25">
      <c r="D64" s="35">
        <f>SUM(C61:C63)</f>
        <v>0</v>
      </c>
      <c r="E64" t="s">
        <v>62</v>
      </c>
      <c r="H64" s="35">
        <f>'Monthly monitoring &amp; reconcilia'!L58-D64</f>
        <v>0</v>
      </c>
      <c r="I64" s="19">
        <f>D64</f>
        <v>0</v>
      </c>
      <c r="K64" s="35">
        <f>SUM(I9:I64)</f>
        <v>107.71000000000001</v>
      </c>
    </row>
    <row r="66" spans="1:11" x14ac:dyDescent="0.25">
      <c r="A66" s="23" t="s">
        <v>143</v>
      </c>
      <c r="D66" s="35"/>
      <c r="I66" s="52"/>
    </row>
    <row r="67" spans="1:11" x14ac:dyDescent="0.25">
      <c r="A67" s="53"/>
      <c r="B67" s="51"/>
      <c r="C67" s="77"/>
      <c r="D67" s="35"/>
    </row>
    <row r="68" spans="1:11" x14ac:dyDescent="0.25">
      <c r="A68" s="53"/>
      <c r="B68" s="51"/>
      <c r="C68" s="78"/>
      <c r="D68" s="35"/>
    </row>
    <row r="69" spans="1:11" x14ac:dyDescent="0.25">
      <c r="A69" s="53"/>
      <c r="B69" s="53"/>
      <c r="C69" s="78"/>
      <c r="D69" s="35"/>
    </row>
    <row r="70" spans="1:11" x14ac:dyDescent="0.25">
      <c r="A70" s="23"/>
      <c r="C70" s="48"/>
      <c r="D70" s="35">
        <f>SUM(C67:C69)</f>
        <v>0</v>
      </c>
      <c r="E70" t="s">
        <v>62</v>
      </c>
      <c r="H70" s="35">
        <f>'Monthly monitoring &amp; reconcilia'!M58-D70</f>
        <v>0</v>
      </c>
      <c r="I70" s="35">
        <f>D70</f>
        <v>0</v>
      </c>
    </row>
    <row r="71" spans="1:11" x14ac:dyDescent="0.25">
      <c r="A71" s="23"/>
      <c r="D71" s="35"/>
    </row>
    <row r="72" spans="1:11" x14ac:dyDescent="0.25">
      <c r="A72" s="23" t="s">
        <v>144</v>
      </c>
      <c r="D72" s="35"/>
      <c r="K72" s="34"/>
    </row>
    <row r="73" spans="1:11" x14ac:dyDescent="0.25">
      <c r="A73" s="53"/>
      <c r="C73" s="19"/>
      <c r="D73" s="35"/>
    </row>
    <row r="74" spans="1:11" x14ac:dyDescent="0.25">
      <c r="A74" s="51"/>
      <c r="C74" s="19"/>
      <c r="D74" s="35"/>
    </row>
    <row r="75" spans="1:11" x14ac:dyDescent="0.25">
      <c r="A75" s="53"/>
      <c r="B75" s="35"/>
      <c r="C75" s="19"/>
      <c r="D75" s="35"/>
    </row>
    <row r="76" spans="1:11" x14ac:dyDescent="0.25">
      <c r="A76" s="51"/>
      <c r="C76" s="34"/>
      <c r="D76" s="35"/>
    </row>
    <row r="77" spans="1:11" x14ac:dyDescent="0.25">
      <c r="C77" s="19"/>
      <c r="D77" s="35">
        <f>SUM(C73:C76)</f>
        <v>0</v>
      </c>
      <c r="E77" t="s">
        <v>62</v>
      </c>
      <c r="H77" s="35">
        <f>'Monthly monitoring &amp; reconcilia'!N58-D77</f>
        <v>0</v>
      </c>
      <c r="I77" s="35">
        <f>D77</f>
        <v>0</v>
      </c>
    </row>
    <row r="78" spans="1:11" x14ac:dyDescent="0.25">
      <c r="C78" s="19"/>
      <c r="D78" s="35"/>
    </row>
    <row r="80" spans="1:11" x14ac:dyDescent="0.25">
      <c r="D80" s="54">
        <f>SUM(D9:D79)</f>
        <v>107.71000000000001</v>
      </c>
      <c r="E80" t="s">
        <v>63</v>
      </c>
    </row>
  </sheetData>
  <pageMargins left="0.7" right="0.7" top="0.75" bottom="0.75" header="0.3" footer="0.3"/>
  <pageSetup paperSize="9" scale="5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monitoring &amp; reconcilia</vt:lpstr>
      <vt:lpstr>Reserves</vt:lpstr>
      <vt:lpstr>GRANT MOVEMENTS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John Whitehead</cp:lastModifiedBy>
  <cp:lastPrinted>2026-04-20T09:23:22Z</cp:lastPrinted>
  <dcterms:created xsi:type="dcterms:W3CDTF">2024-04-30T16:33:23Z</dcterms:created>
  <dcterms:modified xsi:type="dcterms:W3CDTF">2026-05-01T12:00:45Z</dcterms:modified>
</cp:coreProperties>
</file>