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3c3c9615714693b5/Desktop/Clerk - General/Closed Churchyard - St Mary's/"/>
    </mc:Choice>
  </mc:AlternateContent>
  <xr:revisionPtr revIDLastSave="0" documentId="8_{0E308E1C-467F-411D-B348-1D397C3B4473}" xr6:coauthVersionLast="47" xr6:coauthVersionMax="47" xr10:uidLastSave="{00000000-0000-0000-0000-000000000000}"/>
  <bookViews>
    <workbookView xWindow="-120" yWindow="-120" windowWidth="29040" windowHeight="15720" activeTab="1" xr2:uid="{95EBB265-FD25-4E84-A836-8D688971A7D5}"/>
  </bookViews>
  <sheets>
    <sheet name="Sheet1" sheetId="1" r:id="rId1"/>
    <sheet name="Sheet2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26" i="2" l="1"/>
  <c r="H26" i="2" s="1"/>
  <c r="F25" i="2"/>
  <c r="F24" i="2"/>
  <c r="F23" i="2"/>
  <c r="F22" i="2"/>
  <c r="F21" i="2"/>
  <c r="F20" i="2"/>
  <c r="H18" i="2" s="1"/>
  <c r="F19" i="2"/>
  <c r="F18" i="2"/>
  <c r="F17" i="2"/>
  <c r="F16" i="2"/>
  <c r="F15" i="2"/>
  <c r="F14" i="2"/>
  <c r="H14" i="2" s="1"/>
  <c r="F13" i="2"/>
  <c r="E12" i="2"/>
  <c r="F12" i="2" s="1"/>
  <c r="F11" i="2"/>
  <c r="F10" i="2"/>
  <c r="F9" i="2"/>
  <c r="AF30" i="1"/>
  <c r="AF31" i="1" s="1"/>
  <c r="AD31" i="1"/>
  <c r="X31" i="1"/>
  <c r="V31" i="1"/>
  <c r="Z49" i="1"/>
  <c r="Z44" i="1"/>
  <c r="Z48" i="1"/>
  <c r="Z47" i="1"/>
  <c r="Z46" i="1"/>
  <c r="Z45" i="1"/>
  <c r="AF26" i="1"/>
  <c r="AF22" i="1"/>
  <c r="AF18" i="1"/>
  <c r="AF14" i="1"/>
  <c r="AF11" i="1"/>
  <c r="AD26" i="1"/>
  <c r="AD25" i="1"/>
  <c r="AD24" i="1"/>
  <c r="AD23" i="1"/>
  <c r="AD22" i="1"/>
  <c r="AD21" i="1"/>
  <c r="AD20" i="1"/>
  <c r="AD19" i="1"/>
  <c r="AD18" i="1"/>
  <c r="AD17" i="1"/>
  <c r="AD16" i="1"/>
  <c r="AD15" i="1"/>
  <c r="AD14" i="1"/>
  <c r="AD13" i="1"/>
  <c r="AD12" i="1"/>
  <c r="AC12" i="1"/>
  <c r="AD11" i="1"/>
  <c r="AD10" i="1"/>
  <c r="AD9" i="1"/>
  <c r="AF9" i="1" s="1"/>
  <c r="X27" i="1"/>
  <c r="V26" i="1"/>
  <c r="V25" i="1"/>
  <c r="V24" i="1"/>
  <c r="V23" i="1"/>
  <c r="X23" i="1" s="1"/>
  <c r="V22" i="1"/>
  <c r="V21" i="1"/>
  <c r="V20" i="1"/>
  <c r="V19" i="1"/>
  <c r="X19" i="1" s="1"/>
  <c r="V18" i="1"/>
  <c r="V17" i="1"/>
  <c r="V16" i="1"/>
  <c r="V15" i="1"/>
  <c r="V14" i="1"/>
  <c r="V13" i="1"/>
  <c r="U12" i="1"/>
  <c r="V12" i="1" s="1"/>
  <c r="V11" i="1"/>
  <c r="V10" i="1"/>
  <c r="V9" i="1"/>
  <c r="X9" i="1" s="1"/>
  <c r="L15" i="1"/>
  <c r="N35" i="1"/>
  <c r="N26" i="1"/>
  <c r="N25" i="1"/>
  <c r="N24" i="1"/>
  <c r="N23" i="1"/>
  <c r="N22" i="1"/>
  <c r="N21" i="1"/>
  <c r="N20" i="1"/>
  <c r="N19" i="1"/>
  <c r="P19" i="1" s="1"/>
  <c r="N18" i="1"/>
  <c r="N17" i="1"/>
  <c r="N16" i="1"/>
  <c r="N15" i="1"/>
  <c r="P15" i="1" s="1"/>
  <c r="N42" i="1" s="1"/>
  <c r="N14" i="1"/>
  <c r="N13" i="1"/>
  <c r="M12" i="1"/>
  <c r="N12" i="1" s="1"/>
  <c r="N11" i="1"/>
  <c r="N10" i="1"/>
  <c r="N9" i="1"/>
  <c r="P9" i="1" s="1"/>
  <c r="F9" i="1"/>
  <c r="H11" i="2" l="1"/>
  <c r="H22" i="2"/>
  <c r="H9" i="2"/>
  <c r="F36" i="2"/>
  <c r="AD41" i="1"/>
  <c r="X11" i="1"/>
  <c r="X15" i="1"/>
  <c r="V41" i="1"/>
  <c r="P11" i="1"/>
  <c r="N41" i="1" s="1"/>
  <c r="N43" i="1" s="1"/>
  <c r="P23" i="1"/>
  <c r="F26" i="1"/>
  <c r="F10" i="1"/>
  <c r="F11" i="1"/>
  <c r="F13" i="1"/>
  <c r="F14" i="1"/>
  <c r="F15" i="1"/>
  <c r="F16" i="1"/>
  <c r="F17" i="1"/>
  <c r="F18" i="1"/>
  <c r="F19" i="1"/>
  <c r="F20" i="1"/>
  <c r="F21" i="1"/>
  <c r="F22" i="1"/>
  <c r="F23" i="1"/>
  <c r="F24" i="1"/>
  <c r="F25" i="1"/>
  <c r="E12" i="1"/>
  <c r="F12" i="1" s="1"/>
  <c r="F35" i="1"/>
  <c r="H19" i="1" l="1"/>
  <c r="H23" i="1"/>
  <c r="H15" i="1"/>
  <c r="H11" i="1"/>
  <c r="H9" i="1"/>
</calcChain>
</file>

<file path=xl/sharedStrings.xml><?xml version="1.0" encoding="utf-8"?>
<sst xmlns="http://schemas.openxmlformats.org/spreadsheetml/2006/main" count="68" uniqueCount="33">
  <si>
    <t>'Loan 2'</t>
  </si>
  <si>
    <t>'Loan 1'</t>
  </si>
  <si>
    <t>Total</t>
  </si>
  <si>
    <t>PWLB Contingency Reserve</t>
  </si>
  <si>
    <t>PWLB LOAN PAYMENTS &amp; RESERVE</t>
  </si>
  <si>
    <t>Payment</t>
  </si>
  <si>
    <t>Loan 3'</t>
  </si>
  <si>
    <t>FY</t>
  </si>
  <si>
    <t>Original loans outstanding AFTER Jun'28</t>
  </si>
  <si>
    <t>Scenario 1 - Forecast (new loan from 1st March 2027) retaining reserve as contingency</t>
  </si>
  <si>
    <t>Scenario 2 - As scenario 1 with reserve used to repay small loan in Jun-28</t>
  </si>
  <si>
    <t>It is assumed that the parish council will need to borrow £75,000 from the PWLB (current rate 5.69%), repayable over 10 years, with drawdown in March 2027.</t>
  </si>
  <si>
    <t>to be drawn down in one go in Jun-28</t>
  </si>
  <si>
    <t>to be drawn down by £5k in FY28/29</t>
  </si>
  <si>
    <t>to be drawn down by £1k in FY29/31</t>
  </si>
  <si>
    <t>to be drawn down by £1k in FY30/30</t>
  </si>
  <si>
    <t xml:space="preserve">Grant request FY27/28 is </t>
  </si>
  <si>
    <t xml:space="preserve">Grant request FY28/29 is </t>
  </si>
  <si>
    <t>Scenario 3a - As scenario 1 with reserve used to smooth in FY28/29 by £5k and in FY29/30 by £1k and in FY30/31 by £1k</t>
  </si>
  <si>
    <t>Scenario 3b - As scenario 1 with reserve used to smooth in FY28/29 by £5k and in FY29/30 by £1k and in FY30/31 by £1k</t>
  </si>
  <si>
    <t>Total Repayment</t>
  </si>
  <si>
    <t xml:space="preserve">FY total </t>
  </si>
  <si>
    <t xml:space="preserve">DF  grant </t>
  </si>
  <si>
    <t>PWLB reserve</t>
  </si>
  <si>
    <t>Precept 26/7</t>
  </si>
  <si>
    <t>Precept 27/8</t>
  </si>
  <si>
    <t>Precept 28/9</t>
  </si>
  <si>
    <t>Precept 29/30</t>
  </si>
  <si>
    <t>Precept 30/31</t>
  </si>
  <si>
    <t>Precept 31/32</t>
  </si>
  <si>
    <t>Precept 32/33</t>
  </si>
  <si>
    <t xml:space="preserve">It is assumed that the parish council will need to borrow £75,000 from the PWLB (current rate 5.69%), repayable over 10 years, with drawdown in April 2027 </t>
  </si>
  <si>
    <t>Proposed repayment of PWLB loans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</si>
</sst>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(* #,##0.00_);_(* \(#,##0.00\);_(* &quot;-&quot;??_);_(@_)"/>
  </numFmts>
  <fonts count="10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u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4"/>
      <color theme="1"/>
      <name val="Calibri (Body)"/>
    </font>
    <font>
      <sz val="8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4"/>
      <color theme="1"/>
      <name val="Aptos"/>
      <family val="2"/>
    </font>
    <font>
      <sz val="14"/>
      <color theme="1"/>
      <name val="Aptos"/>
      <family val="2"/>
    </font>
    <font>
      <sz val="14"/>
      <color rgb="FFFF0000"/>
      <name val="Aptos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1">
    <xf numFmtId="0" fontId="0" fillId="0" borderId="0" xfId="0"/>
    <xf numFmtId="43" fontId="0" fillId="0" borderId="0" xfId="1" applyFont="1"/>
    <xf numFmtId="43" fontId="0" fillId="0" borderId="0" xfId="0" applyNumberFormat="1"/>
    <xf numFmtId="0" fontId="0" fillId="0" borderId="0" xfId="0" quotePrefix="1" applyAlignment="1">
      <alignment horizontal="center"/>
    </xf>
    <xf numFmtId="0" fontId="0" fillId="0" borderId="0" xfId="0" applyAlignment="1">
      <alignment horizontal="center"/>
    </xf>
    <xf numFmtId="0" fontId="2" fillId="0" borderId="0" xfId="0" applyFont="1"/>
    <xf numFmtId="164" fontId="0" fillId="0" borderId="0" xfId="0" applyNumberFormat="1"/>
    <xf numFmtId="17" fontId="0" fillId="0" borderId="0" xfId="0" applyNumberFormat="1" applyAlignment="1">
      <alignment horizontal="center"/>
    </xf>
    <xf numFmtId="43" fontId="0" fillId="0" borderId="0" xfId="0" applyNumberFormat="1" applyAlignment="1">
      <alignment vertical="center"/>
    </xf>
    <xf numFmtId="43" fontId="0" fillId="0" borderId="0" xfId="0" applyNumberForma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6" fillId="0" borderId="0" xfId="0" applyFont="1"/>
    <xf numFmtId="43" fontId="0" fillId="0" borderId="0" xfId="1" applyFont="1" applyFill="1"/>
    <xf numFmtId="164" fontId="0" fillId="0" borderId="1" xfId="0" applyNumberFormat="1" applyBorder="1"/>
    <xf numFmtId="0" fontId="0" fillId="0" borderId="0" xfId="0" applyAlignment="1">
      <alignment horizontal="left"/>
    </xf>
    <xf numFmtId="43" fontId="0" fillId="0" borderId="0" xfId="0" applyNumberFormat="1" applyAlignment="1">
      <alignment horizontal="center" vertical="center"/>
    </xf>
    <xf numFmtId="0" fontId="0" fillId="0" borderId="0" xfId="0" applyAlignment="1">
      <alignment horizontal="left" indent="1"/>
    </xf>
    <xf numFmtId="0" fontId="4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7" fillId="0" borderId="0" xfId="0" applyFont="1"/>
    <xf numFmtId="0" fontId="7" fillId="0" borderId="0" xfId="0" quotePrefix="1" applyFont="1" applyAlignment="1">
      <alignment horizontal="center"/>
    </xf>
    <xf numFmtId="0" fontId="7" fillId="0" borderId="0" xfId="0" applyFont="1" applyAlignment="1">
      <alignment horizontal="center"/>
    </xf>
    <xf numFmtId="0" fontId="7" fillId="0" borderId="0" xfId="0" applyFont="1" applyAlignment="1">
      <alignment horizontal="center" wrapText="1"/>
    </xf>
    <xf numFmtId="0" fontId="8" fillId="0" borderId="0" xfId="0" applyFont="1" applyAlignment="1">
      <alignment wrapText="1"/>
    </xf>
    <xf numFmtId="0" fontId="8" fillId="0" borderId="0" xfId="0" applyFont="1"/>
    <xf numFmtId="0" fontId="8" fillId="0" borderId="0" xfId="0" quotePrefix="1" applyFont="1" applyAlignment="1">
      <alignment horizontal="center"/>
    </xf>
    <xf numFmtId="0" fontId="8" fillId="0" borderId="0" xfId="0" applyFont="1" applyAlignment="1">
      <alignment horizontal="center"/>
    </xf>
    <xf numFmtId="17" fontId="8" fillId="0" borderId="0" xfId="0" applyNumberFormat="1" applyFont="1" applyAlignment="1">
      <alignment horizontal="center"/>
    </xf>
    <xf numFmtId="43" fontId="8" fillId="0" borderId="0" xfId="1" applyFont="1" applyFill="1"/>
    <xf numFmtId="43" fontId="8" fillId="0" borderId="0" xfId="0" applyNumberFormat="1" applyFont="1"/>
    <xf numFmtId="43" fontId="8" fillId="0" borderId="0" xfId="0" applyNumberFormat="1" applyFont="1" applyAlignment="1">
      <alignment horizontal="center" vertical="center"/>
    </xf>
    <xf numFmtId="43" fontId="9" fillId="0" borderId="0" xfId="0" applyNumberFormat="1" applyFont="1" applyAlignment="1">
      <alignment horizontal="center" vertical="center"/>
    </xf>
    <xf numFmtId="0" fontId="9" fillId="0" borderId="0" xfId="0" applyFont="1"/>
    <xf numFmtId="43" fontId="9" fillId="0" borderId="0" xfId="0" applyNumberFormat="1" applyFont="1" applyAlignment="1">
      <alignment horizontal="center" vertical="center"/>
    </xf>
    <xf numFmtId="43" fontId="8" fillId="0" borderId="0" xfId="0" applyNumberFormat="1" applyFont="1" applyAlignment="1">
      <alignment horizontal="center" vertical="center"/>
    </xf>
    <xf numFmtId="164" fontId="8" fillId="0" borderId="0" xfId="0" applyNumberFormat="1" applyFont="1"/>
    <xf numFmtId="9" fontId="8" fillId="0" borderId="0" xfId="0" applyNumberFormat="1" applyFont="1" applyAlignment="1">
      <alignment horizontal="center"/>
    </xf>
    <xf numFmtId="0" fontId="8" fillId="0" borderId="0" xfId="0" applyFont="1" applyAlignment="1">
      <alignment horizontal="left" indent="1"/>
    </xf>
    <xf numFmtId="0" fontId="8" fillId="0" borderId="0" xfId="0" applyFont="1" applyAlignment="1">
      <alignment horizontal="lef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7E18AE-3C42-4371-916C-8B20AE698D5E}">
  <dimension ref="A1:AF49"/>
  <sheetViews>
    <sheetView zoomScale="150" zoomScaleNormal="150" workbookViewId="0">
      <selection activeCell="AB44" sqref="AB44"/>
    </sheetView>
  </sheetViews>
  <sheetFormatPr defaultColWidth="8.85546875" defaultRowHeight="15"/>
  <cols>
    <col min="1" max="1" width="5.140625" customWidth="1"/>
    <col min="3" max="3" width="10.42578125" bestFit="1" customWidth="1"/>
    <col min="4" max="6" width="11.42578125" customWidth="1"/>
    <col min="7" max="7" width="1.140625" customWidth="1"/>
    <col min="8" max="8" width="11.28515625" customWidth="1"/>
    <col min="9" max="9" width="1" customWidth="1"/>
    <col min="11" max="11" width="10.42578125" bestFit="1" customWidth="1"/>
    <col min="12" max="14" width="11.42578125" customWidth="1"/>
    <col min="15" max="15" width="1.140625" customWidth="1"/>
    <col min="16" max="16" width="11.28515625" customWidth="1"/>
    <col min="17" max="17" width="1.140625" customWidth="1"/>
    <col min="19" max="19" width="10.42578125" bestFit="1" customWidth="1"/>
    <col min="20" max="22" width="11.42578125" customWidth="1"/>
    <col min="23" max="23" width="1.140625" customWidth="1"/>
    <col min="24" max="24" width="11.28515625" customWidth="1"/>
    <col min="25" max="25" width="1" customWidth="1"/>
    <col min="26" max="26" width="14.28515625" customWidth="1"/>
    <col min="27" max="27" width="10.42578125" bestFit="1" customWidth="1"/>
    <col min="28" max="30" width="11.42578125" customWidth="1"/>
    <col min="31" max="31" width="1.140625" customWidth="1"/>
    <col min="32" max="32" width="11.28515625" customWidth="1"/>
  </cols>
  <sheetData>
    <row r="1" spans="1:32" ht="18.75">
      <c r="A1" s="5" t="s">
        <v>4</v>
      </c>
    </row>
    <row r="2" spans="1:32" ht="18.75">
      <c r="A2" s="5"/>
    </row>
    <row r="3" spans="1:32" ht="18.75">
      <c r="A3" s="17" t="s">
        <v>11</v>
      </c>
      <c r="B3" s="18"/>
      <c r="C3" s="18"/>
      <c r="D3" s="18"/>
      <c r="E3" s="18"/>
      <c r="F3" s="18"/>
      <c r="G3" s="18"/>
      <c r="H3" s="18"/>
      <c r="I3" s="18"/>
      <c r="J3" s="18"/>
      <c r="K3" s="18"/>
      <c r="L3" s="18"/>
      <c r="M3" s="18"/>
      <c r="N3" s="18"/>
      <c r="O3" s="18"/>
      <c r="P3" s="18"/>
      <c r="Q3" s="18"/>
      <c r="R3" s="18"/>
      <c r="S3" s="18"/>
      <c r="T3" s="18"/>
      <c r="U3" s="18"/>
      <c r="V3" s="18"/>
      <c r="W3" s="18"/>
      <c r="X3" s="18"/>
    </row>
    <row r="4" spans="1:32" ht="18.75">
      <c r="A4" s="5"/>
    </row>
    <row r="5" spans="1:32" ht="30.95" customHeight="1">
      <c r="A5" s="5"/>
      <c r="B5" s="20" t="s">
        <v>9</v>
      </c>
      <c r="C5" s="20"/>
      <c r="D5" s="20"/>
      <c r="E5" s="20"/>
      <c r="F5" s="20"/>
      <c r="G5" s="20"/>
      <c r="H5" s="20"/>
      <c r="J5" s="19" t="s">
        <v>10</v>
      </c>
      <c r="K5" s="19"/>
      <c r="L5" s="19"/>
      <c r="M5" s="19"/>
      <c r="N5" s="19"/>
      <c r="O5" s="19"/>
      <c r="P5" s="19"/>
      <c r="R5" s="20" t="s">
        <v>18</v>
      </c>
      <c r="S5" s="20"/>
      <c r="T5" s="20"/>
      <c r="U5" s="20"/>
      <c r="V5" s="20"/>
      <c r="W5" s="20"/>
      <c r="X5" s="20"/>
      <c r="Z5" s="20" t="s">
        <v>19</v>
      </c>
      <c r="AA5" s="20"/>
      <c r="AB5" s="20"/>
      <c r="AC5" s="20"/>
      <c r="AD5" s="20"/>
      <c r="AE5" s="20"/>
      <c r="AF5" s="20"/>
    </row>
    <row r="6" spans="1:32">
      <c r="H6" s="4"/>
    </row>
    <row r="7" spans="1:32">
      <c r="B7" t="s">
        <v>5</v>
      </c>
      <c r="C7" s="3" t="s">
        <v>1</v>
      </c>
      <c r="D7" s="3" t="s">
        <v>0</v>
      </c>
      <c r="E7" s="3" t="s">
        <v>6</v>
      </c>
      <c r="F7" s="4" t="s">
        <v>2</v>
      </c>
      <c r="H7" s="4" t="s">
        <v>7</v>
      </c>
      <c r="J7" t="s">
        <v>5</v>
      </c>
      <c r="K7" s="3" t="s">
        <v>1</v>
      </c>
      <c r="L7" s="3" t="s">
        <v>0</v>
      </c>
      <c r="M7" s="3" t="s">
        <v>6</v>
      </c>
      <c r="N7" s="4" t="s">
        <v>2</v>
      </c>
      <c r="P7" s="4" t="s">
        <v>7</v>
      </c>
      <c r="R7" t="s">
        <v>5</v>
      </c>
      <c r="S7" s="3" t="s">
        <v>1</v>
      </c>
      <c r="T7" s="3" t="s">
        <v>0</v>
      </c>
      <c r="U7" s="3" t="s">
        <v>6</v>
      </c>
      <c r="V7" s="4" t="s">
        <v>2</v>
      </c>
      <c r="X7" s="4" t="s">
        <v>7</v>
      </c>
      <c r="Z7" t="s">
        <v>5</v>
      </c>
      <c r="AA7" s="3" t="s">
        <v>1</v>
      </c>
      <c r="AB7" s="3" t="s">
        <v>0</v>
      </c>
      <c r="AC7" s="3" t="s">
        <v>6</v>
      </c>
      <c r="AD7" s="4" t="s">
        <v>2</v>
      </c>
      <c r="AF7" s="4" t="s">
        <v>7</v>
      </c>
    </row>
    <row r="9" spans="1:32">
      <c r="B9" s="7">
        <v>46174</v>
      </c>
      <c r="C9" s="12">
        <v>5027.75</v>
      </c>
      <c r="D9" s="12">
        <v>1548.17</v>
      </c>
      <c r="E9" s="12"/>
      <c r="F9" s="2">
        <f>SUM(C9:E9)</f>
        <v>6575.92</v>
      </c>
      <c r="H9" s="15">
        <f>SUM(F9:F10)</f>
        <v>13151.84</v>
      </c>
      <c r="J9" s="7">
        <v>46174</v>
      </c>
      <c r="K9" s="12">
        <v>5027.75</v>
      </c>
      <c r="L9" s="12">
        <v>1548.17</v>
      </c>
      <c r="M9" s="12"/>
      <c r="N9" s="2">
        <f>SUM(K9:M9)</f>
        <v>6575.92</v>
      </c>
      <c r="P9" s="15">
        <f>SUM(N9:N10)</f>
        <v>13151.84</v>
      </c>
      <c r="R9" s="7">
        <v>46174</v>
      </c>
      <c r="S9" s="12">
        <v>5027.75</v>
      </c>
      <c r="T9" s="12">
        <v>1548.17</v>
      </c>
      <c r="U9" s="12"/>
      <c r="V9" s="2">
        <f>SUM(S9:U9)</f>
        <v>6575.92</v>
      </c>
      <c r="X9" s="15">
        <f>SUM(V9:V10)</f>
        <v>13151.84</v>
      </c>
      <c r="Z9" s="7">
        <v>46174</v>
      </c>
      <c r="AA9" s="1">
        <v>5027.75</v>
      </c>
      <c r="AB9" s="1">
        <v>1548.17</v>
      </c>
      <c r="AC9" s="1"/>
      <c r="AD9" s="2">
        <f>SUM(AA9:AC9)</f>
        <v>6575.92</v>
      </c>
      <c r="AF9" s="15">
        <f>SUM(AD9:AD10)</f>
        <v>13151.84</v>
      </c>
    </row>
    <row r="10" spans="1:32">
      <c r="B10" s="7">
        <v>46357</v>
      </c>
      <c r="C10" s="12">
        <v>5027.75</v>
      </c>
      <c r="D10" s="12">
        <v>1548.17</v>
      </c>
      <c r="E10" s="12"/>
      <c r="F10" s="2">
        <f t="shared" ref="F10:F26" si="0">SUM(C10:E10)</f>
        <v>6575.92</v>
      </c>
      <c r="H10" s="15"/>
      <c r="J10" s="7">
        <v>46357</v>
      </c>
      <c r="K10" s="12">
        <v>5027.75</v>
      </c>
      <c r="L10" s="12">
        <v>1548.17</v>
      </c>
      <c r="M10" s="12"/>
      <c r="N10" s="2">
        <f t="shared" ref="N10:N26" si="1">SUM(K10:M10)</f>
        <v>6575.92</v>
      </c>
      <c r="P10" s="15"/>
      <c r="R10" s="7">
        <v>46357</v>
      </c>
      <c r="S10" s="12">
        <v>5027.75</v>
      </c>
      <c r="T10" s="12">
        <v>1548.17</v>
      </c>
      <c r="U10" s="12"/>
      <c r="V10" s="2">
        <f t="shared" ref="V10:V26" si="2">SUM(S10:U10)</f>
        <v>6575.92</v>
      </c>
      <c r="X10" s="15"/>
      <c r="Z10" s="7">
        <v>46357</v>
      </c>
      <c r="AA10" s="1">
        <v>5027.75</v>
      </c>
      <c r="AB10" s="1">
        <v>1548.17</v>
      </c>
      <c r="AC10" s="1"/>
      <c r="AD10" s="2">
        <f t="shared" ref="AD10:AD26" si="3">SUM(AA10:AC10)</f>
        <v>6575.92</v>
      </c>
      <c r="AF10" s="15"/>
    </row>
    <row r="11" spans="1:32">
      <c r="B11" s="7">
        <v>46539</v>
      </c>
      <c r="C11" s="12">
        <v>5027.75</v>
      </c>
      <c r="D11" s="12">
        <v>1548.17</v>
      </c>
      <c r="E11" s="12"/>
      <c r="F11" s="2">
        <f t="shared" si="0"/>
        <v>6575.92</v>
      </c>
      <c r="H11" s="15">
        <f>SUM(F11:F14)</f>
        <v>23032.52</v>
      </c>
      <c r="J11" s="7">
        <v>46539</v>
      </c>
      <c r="K11" s="12">
        <v>5027.75</v>
      </c>
      <c r="L11" s="12">
        <v>1548.17</v>
      </c>
      <c r="M11" s="12"/>
      <c r="N11" s="2">
        <f t="shared" si="1"/>
        <v>6575.92</v>
      </c>
      <c r="P11" s="15">
        <f>SUM(N11:N14)</f>
        <v>23032.52</v>
      </c>
      <c r="R11" s="7">
        <v>46539</v>
      </c>
      <c r="S11" s="12">
        <v>5027.75</v>
      </c>
      <c r="T11" s="12">
        <v>1548.17</v>
      </c>
      <c r="U11" s="12"/>
      <c r="V11" s="2">
        <f t="shared" si="2"/>
        <v>6575.92</v>
      </c>
      <c r="X11" s="15">
        <f>SUM(V11:V14)</f>
        <v>23032.52</v>
      </c>
      <c r="Z11" s="7">
        <v>46539</v>
      </c>
      <c r="AA11" s="1">
        <v>5027.75</v>
      </c>
      <c r="AB11" s="1">
        <v>1548.17</v>
      </c>
      <c r="AC11" s="1"/>
      <c r="AD11" s="2">
        <f t="shared" si="3"/>
        <v>6575.92</v>
      </c>
      <c r="AF11" s="15">
        <f>SUM(AD11:AD13)</f>
        <v>18092.18</v>
      </c>
    </row>
    <row r="12" spans="1:32">
      <c r="B12" s="7">
        <v>46631</v>
      </c>
      <c r="C12" s="12"/>
      <c r="D12" s="12"/>
      <c r="E12" s="12">
        <f>9880.68/2</f>
        <v>4940.34</v>
      </c>
      <c r="F12" s="2">
        <f t="shared" si="0"/>
        <v>4940.34</v>
      </c>
      <c r="H12" s="15"/>
      <c r="J12" s="7">
        <v>46631</v>
      </c>
      <c r="K12" s="12"/>
      <c r="L12" s="12"/>
      <c r="M12" s="12">
        <f>9880.68/2</f>
        <v>4940.34</v>
      </c>
      <c r="N12" s="2">
        <f t="shared" si="1"/>
        <v>4940.34</v>
      </c>
      <c r="P12" s="15"/>
      <c r="R12" s="7">
        <v>46631</v>
      </c>
      <c r="S12" s="12"/>
      <c r="T12" s="12"/>
      <c r="U12" s="12">
        <f>9880.68/2</f>
        <v>4940.34</v>
      </c>
      <c r="V12" s="2">
        <f t="shared" si="2"/>
        <v>4940.34</v>
      </c>
      <c r="X12" s="15"/>
      <c r="Z12" s="7">
        <v>46661</v>
      </c>
      <c r="AA12" s="1"/>
      <c r="AB12" s="1"/>
      <c r="AC12" s="1">
        <f>9880.68/2</f>
        <v>4940.34</v>
      </c>
      <c r="AD12" s="2">
        <f t="shared" si="3"/>
        <v>4940.34</v>
      </c>
      <c r="AF12" s="15"/>
    </row>
    <row r="13" spans="1:32">
      <c r="B13" s="7">
        <v>46722</v>
      </c>
      <c r="C13" s="12">
        <v>5027.75</v>
      </c>
      <c r="D13" s="12">
        <v>1548.17</v>
      </c>
      <c r="E13" s="12"/>
      <c r="F13" s="2">
        <f t="shared" si="0"/>
        <v>6575.92</v>
      </c>
      <c r="H13" s="15"/>
      <c r="J13" s="7">
        <v>46722</v>
      </c>
      <c r="K13" s="12">
        <v>5027.75</v>
      </c>
      <c r="L13" s="12">
        <v>1548.17</v>
      </c>
      <c r="M13" s="12"/>
      <c r="N13" s="2">
        <f t="shared" si="1"/>
        <v>6575.92</v>
      </c>
      <c r="P13" s="15"/>
      <c r="R13" s="7">
        <v>46722</v>
      </c>
      <c r="S13" s="12">
        <v>5027.75</v>
      </c>
      <c r="T13" s="12">
        <v>1548.17</v>
      </c>
      <c r="U13" s="12"/>
      <c r="V13" s="2">
        <f t="shared" si="2"/>
        <v>6575.92</v>
      </c>
      <c r="X13" s="15"/>
      <c r="Z13" s="7">
        <v>46722</v>
      </c>
      <c r="AA13" s="1">
        <v>5027.75</v>
      </c>
      <c r="AB13" s="1">
        <v>1548.17</v>
      </c>
      <c r="AC13" s="1"/>
      <c r="AD13" s="2">
        <f t="shared" si="3"/>
        <v>6575.92</v>
      </c>
      <c r="AF13" s="15"/>
    </row>
    <row r="14" spans="1:32">
      <c r="B14" s="7">
        <v>46813</v>
      </c>
      <c r="C14" s="12"/>
      <c r="D14" s="12"/>
      <c r="E14" s="12">
        <v>4940.34</v>
      </c>
      <c r="F14" s="2">
        <f t="shared" si="0"/>
        <v>4940.34</v>
      </c>
      <c r="H14" s="15"/>
      <c r="J14" s="7">
        <v>46813</v>
      </c>
      <c r="K14" s="12"/>
      <c r="L14" s="12"/>
      <c r="M14" s="12">
        <v>4940.34</v>
      </c>
      <c r="N14" s="2">
        <f t="shared" si="1"/>
        <v>4940.34</v>
      </c>
      <c r="P14" s="15"/>
      <c r="R14" s="7">
        <v>46813</v>
      </c>
      <c r="S14" s="12"/>
      <c r="T14" s="12"/>
      <c r="U14" s="12">
        <v>4940.34</v>
      </c>
      <c r="V14" s="2">
        <f t="shared" si="2"/>
        <v>4940.34</v>
      </c>
      <c r="X14" s="15"/>
      <c r="Z14" s="7">
        <v>46844</v>
      </c>
      <c r="AA14" s="1"/>
      <c r="AB14" s="1"/>
      <c r="AC14" s="1">
        <v>4940.34</v>
      </c>
      <c r="AD14" s="2">
        <f t="shared" si="3"/>
        <v>4940.34</v>
      </c>
      <c r="AF14" s="15">
        <f>SUM(AD14:AD17)</f>
        <v>18004.769999999997</v>
      </c>
    </row>
    <row r="15" spans="1:32">
      <c r="B15" s="7">
        <v>46905</v>
      </c>
      <c r="C15" s="12">
        <v>5027.75</v>
      </c>
      <c r="D15" s="12">
        <v>1548.17</v>
      </c>
      <c r="E15" s="12"/>
      <c r="F15" s="2">
        <f t="shared" si="0"/>
        <v>6575.92</v>
      </c>
      <c r="H15" s="15">
        <f>SUM(F15:F18)</f>
        <v>18004.77</v>
      </c>
      <c r="J15" s="7">
        <v>46905</v>
      </c>
      <c r="K15" s="12">
        <v>5027.75</v>
      </c>
      <c r="L15" s="12">
        <f>1548.17*6</f>
        <v>9289.02</v>
      </c>
      <c r="M15" s="12"/>
      <c r="N15" s="2">
        <f t="shared" si="1"/>
        <v>14316.77</v>
      </c>
      <c r="P15" s="15">
        <f>SUM(N15:N18)-N33</f>
        <v>17179.7</v>
      </c>
      <c r="R15" s="7">
        <v>46905</v>
      </c>
      <c r="S15" s="12">
        <v>5027.75</v>
      </c>
      <c r="T15" s="12">
        <v>1548.17</v>
      </c>
      <c r="U15" s="12"/>
      <c r="V15" s="2">
        <f t="shared" si="2"/>
        <v>6575.92</v>
      </c>
      <c r="X15" s="15">
        <f>SUM(V15:V18)-5000</f>
        <v>13004.77</v>
      </c>
      <c r="Z15" s="7">
        <v>46905</v>
      </c>
      <c r="AA15" s="1">
        <v>5027.75</v>
      </c>
      <c r="AB15" s="1">
        <v>1548.17</v>
      </c>
      <c r="AC15" s="1"/>
      <c r="AD15" s="2">
        <f t="shared" si="3"/>
        <v>6575.92</v>
      </c>
      <c r="AF15" s="15"/>
    </row>
    <row r="16" spans="1:32">
      <c r="B16" s="7">
        <v>46997</v>
      </c>
      <c r="C16" s="12"/>
      <c r="D16" s="12"/>
      <c r="E16" s="12">
        <v>4940.34</v>
      </c>
      <c r="F16" s="2">
        <f t="shared" si="0"/>
        <v>4940.34</v>
      </c>
      <c r="H16" s="15"/>
      <c r="J16" s="7">
        <v>46997</v>
      </c>
      <c r="K16" s="12"/>
      <c r="L16" s="12"/>
      <c r="M16" s="12">
        <v>4940.34</v>
      </c>
      <c r="N16" s="2">
        <f t="shared" si="1"/>
        <v>4940.34</v>
      </c>
      <c r="P16" s="15"/>
      <c r="R16" s="7">
        <v>46997</v>
      </c>
      <c r="S16" s="12"/>
      <c r="T16" s="12"/>
      <c r="U16" s="12">
        <v>4940.34</v>
      </c>
      <c r="V16" s="2">
        <f t="shared" si="2"/>
        <v>4940.34</v>
      </c>
      <c r="X16" s="15"/>
      <c r="Z16" s="7">
        <v>47027</v>
      </c>
      <c r="AA16" s="1"/>
      <c r="AB16" s="1"/>
      <c r="AC16" s="1">
        <v>4940.34</v>
      </c>
      <c r="AD16" s="2">
        <f t="shared" si="3"/>
        <v>4940.34</v>
      </c>
      <c r="AF16" s="15"/>
    </row>
    <row r="17" spans="2:32">
      <c r="B17" s="7">
        <v>47088</v>
      </c>
      <c r="C17" s="12">
        <v>0</v>
      </c>
      <c r="D17" s="12">
        <v>1548.17</v>
      </c>
      <c r="E17" s="12"/>
      <c r="F17" s="2">
        <f t="shared" si="0"/>
        <v>1548.17</v>
      </c>
      <c r="H17" s="15"/>
      <c r="J17" s="7">
        <v>47088</v>
      </c>
      <c r="K17" s="12">
        <v>0</v>
      </c>
      <c r="L17" s="12"/>
      <c r="M17" s="12"/>
      <c r="N17" s="2">
        <f t="shared" si="1"/>
        <v>0</v>
      </c>
      <c r="P17" s="15"/>
      <c r="R17" s="7">
        <v>47088</v>
      </c>
      <c r="S17" s="12">
        <v>0</v>
      </c>
      <c r="T17" s="12">
        <v>1548.17</v>
      </c>
      <c r="U17" s="12"/>
      <c r="V17" s="2">
        <f t="shared" si="2"/>
        <v>1548.17</v>
      </c>
      <c r="X17" s="15"/>
      <c r="Z17" s="7">
        <v>47088</v>
      </c>
      <c r="AA17" s="1">
        <v>0</v>
      </c>
      <c r="AB17" s="1">
        <v>1548.17</v>
      </c>
      <c r="AC17" s="1"/>
      <c r="AD17" s="2">
        <f t="shared" si="3"/>
        <v>1548.17</v>
      </c>
      <c r="AF17" s="15"/>
    </row>
    <row r="18" spans="2:32">
      <c r="B18" s="7">
        <v>47178</v>
      </c>
      <c r="C18" s="12"/>
      <c r="D18" s="12"/>
      <c r="E18" s="12">
        <v>4940.34</v>
      </c>
      <c r="F18" s="2">
        <f t="shared" si="0"/>
        <v>4940.34</v>
      </c>
      <c r="H18" s="15"/>
      <c r="J18" s="7">
        <v>47178</v>
      </c>
      <c r="K18" s="12"/>
      <c r="L18" s="12"/>
      <c r="M18" s="12">
        <v>4940.34</v>
      </c>
      <c r="N18" s="2">
        <f t="shared" si="1"/>
        <v>4940.34</v>
      </c>
      <c r="P18" s="15"/>
      <c r="R18" s="7">
        <v>47178</v>
      </c>
      <c r="S18" s="12"/>
      <c r="T18" s="12"/>
      <c r="U18" s="12">
        <v>4940.34</v>
      </c>
      <c r="V18" s="2">
        <f t="shared" si="2"/>
        <v>4940.34</v>
      </c>
      <c r="X18" s="15"/>
      <c r="Z18" s="7">
        <v>47209</v>
      </c>
      <c r="AA18" s="1"/>
      <c r="AB18" s="1"/>
      <c r="AC18" s="1">
        <v>4940.34</v>
      </c>
      <c r="AD18" s="2">
        <f t="shared" si="3"/>
        <v>4940.34</v>
      </c>
      <c r="AF18" s="15">
        <f>SUM(AD18:AD21)</f>
        <v>12977.02</v>
      </c>
    </row>
    <row r="19" spans="2:32">
      <c r="B19" s="7">
        <v>47270</v>
      </c>
      <c r="C19" s="12">
        <v>0</v>
      </c>
      <c r="D19" s="12">
        <v>1548.17</v>
      </c>
      <c r="E19" s="12"/>
      <c r="F19" s="2">
        <f t="shared" si="0"/>
        <v>1548.17</v>
      </c>
      <c r="H19" s="15">
        <f>SUM(F19:F22)</f>
        <v>12977.02</v>
      </c>
      <c r="J19" s="7">
        <v>47270</v>
      </c>
      <c r="K19" s="12">
        <v>0</v>
      </c>
      <c r="L19" s="12"/>
      <c r="M19" s="12"/>
      <c r="N19" s="2">
        <f t="shared" si="1"/>
        <v>0</v>
      </c>
      <c r="P19" s="15">
        <f>SUM(N19:N22)</f>
        <v>9880.68</v>
      </c>
      <c r="R19" s="7">
        <v>47270</v>
      </c>
      <c r="S19" s="12">
        <v>0</v>
      </c>
      <c r="T19" s="12">
        <v>1548.17</v>
      </c>
      <c r="U19" s="12"/>
      <c r="V19" s="2">
        <f t="shared" si="2"/>
        <v>1548.17</v>
      </c>
      <c r="X19" s="15">
        <f>SUM(V19:V22)-1000</f>
        <v>11977.02</v>
      </c>
      <c r="Z19" s="7">
        <v>47270</v>
      </c>
      <c r="AA19" s="1">
        <v>0</v>
      </c>
      <c r="AB19" s="1">
        <v>1548.17</v>
      </c>
      <c r="AC19" s="1"/>
      <c r="AD19" s="2">
        <f t="shared" si="3"/>
        <v>1548.17</v>
      </c>
      <c r="AF19" s="15"/>
    </row>
    <row r="20" spans="2:32">
      <c r="B20" s="7">
        <v>47362</v>
      </c>
      <c r="C20" s="12"/>
      <c r="D20" s="12"/>
      <c r="E20" s="12">
        <v>4940.34</v>
      </c>
      <c r="F20" s="2">
        <f t="shared" si="0"/>
        <v>4940.34</v>
      </c>
      <c r="H20" s="15"/>
      <c r="J20" s="7">
        <v>47362</v>
      </c>
      <c r="K20" s="12"/>
      <c r="L20" s="12"/>
      <c r="M20" s="12">
        <v>4940.34</v>
      </c>
      <c r="N20" s="2">
        <f t="shared" si="1"/>
        <v>4940.34</v>
      </c>
      <c r="P20" s="15"/>
      <c r="R20" s="7">
        <v>47362</v>
      </c>
      <c r="S20" s="12"/>
      <c r="T20" s="12"/>
      <c r="U20" s="12">
        <v>4940.34</v>
      </c>
      <c r="V20" s="2">
        <f t="shared" si="2"/>
        <v>4940.34</v>
      </c>
      <c r="X20" s="15"/>
      <c r="Z20" s="7">
        <v>47392</v>
      </c>
      <c r="AA20" s="1"/>
      <c r="AB20" s="1"/>
      <c r="AC20" s="1">
        <v>4940.34</v>
      </c>
      <c r="AD20" s="2">
        <f t="shared" si="3"/>
        <v>4940.34</v>
      </c>
      <c r="AF20" s="15"/>
    </row>
    <row r="21" spans="2:32">
      <c r="B21" s="7">
        <v>47453</v>
      </c>
      <c r="C21" s="12">
        <v>0</v>
      </c>
      <c r="D21" s="12">
        <v>1548.17</v>
      </c>
      <c r="E21" s="12"/>
      <c r="F21" s="2">
        <f t="shared" si="0"/>
        <v>1548.17</v>
      </c>
      <c r="H21" s="15"/>
      <c r="J21" s="7">
        <v>47453</v>
      </c>
      <c r="K21" s="12">
        <v>0</v>
      </c>
      <c r="L21" s="12"/>
      <c r="M21" s="12"/>
      <c r="N21" s="2">
        <f t="shared" si="1"/>
        <v>0</v>
      </c>
      <c r="P21" s="15"/>
      <c r="R21" s="7">
        <v>47453</v>
      </c>
      <c r="S21" s="12">
        <v>0</v>
      </c>
      <c r="T21" s="12">
        <v>1548.17</v>
      </c>
      <c r="U21" s="12"/>
      <c r="V21" s="2">
        <f t="shared" si="2"/>
        <v>1548.17</v>
      </c>
      <c r="X21" s="15"/>
      <c r="Z21" s="7">
        <v>47453</v>
      </c>
      <c r="AA21" s="1">
        <v>0</v>
      </c>
      <c r="AB21" s="1">
        <v>1548.17</v>
      </c>
      <c r="AC21" s="1"/>
      <c r="AD21" s="2">
        <f t="shared" si="3"/>
        <v>1548.17</v>
      </c>
      <c r="AF21" s="15"/>
    </row>
    <row r="22" spans="2:32">
      <c r="B22" s="7">
        <v>47543</v>
      </c>
      <c r="C22" s="12"/>
      <c r="D22" s="12"/>
      <c r="E22" s="12">
        <v>4940.34</v>
      </c>
      <c r="F22" s="2">
        <f t="shared" si="0"/>
        <v>4940.34</v>
      </c>
      <c r="H22" s="15"/>
      <c r="J22" s="7">
        <v>47543</v>
      </c>
      <c r="K22" s="12"/>
      <c r="L22" s="12"/>
      <c r="M22" s="12">
        <v>4940.34</v>
      </c>
      <c r="N22" s="2">
        <f t="shared" si="1"/>
        <v>4940.34</v>
      </c>
      <c r="P22" s="15"/>
      <c r="R22" s="7">
        <v>47543</v>
      </c>
      <c r="S22" s="12"/>
      <c r="T22" s="12"/>
      <c r="U22" s="12">
        <v>4940.34</v>
      </c>
      <c r="V22" s="2">
        <f t="shared" si="2"/>
        <v>4940.34</v>
      </c>
      <c r="X22" s="15"/>
      <c r="Z22" s="7">
        <v>47574</v>
      </c>
      <c r="AA22" s="1"/>
      <c r="AB22" s="1"/>
      <c r="AC22" s="1">
        <v>4940.34</v>
      </c>
      <c r="AD22" s="2">
        <f t="shared" si="3"/>
        <v>4940.34</v>
      </c>
      <c r="AF22" s="15">
        <f>SUM(AD22:AD25)</f>
        <v>12977.02</v>
      </c>
    </row>
    <row r="23" spans="2:32">
      <c r="B23" s="7">
        <v>47635</v>
      </c>
      <c r="C23" s="12">
        <v>0</v>
      </c>
      <c r="D23" s="12">
        <v>1548.17</v>
      </c>
      <c r="E23" s="12"/>
      <c r="F23" s="2">
        <f t="shared" si="0"/>
        <v>1548.17</v>
      </c>
      <c r="H23" s="15">
        <f>SUM(F23:F26)</f>
        <v>12977.02</v>
      </c>
      <c r="J23" s="7">
        <v>47635</v>
      </c>
      <c r="K23" s="12">
        <v>0</v>
      </c>
      <c r="L23" s="12"/>
      <c r="M23" s="12"/>
      <c r="N23" s="2">
        <f t="shared" si="1"/>
        <v>0</v>
      </c>
      <c r="P23" s="15">
        <f>SUM(N23:N26)</f>
        <v>9880.68</v>
      </c>
      <c r="R23" s="7">
        <v>47635</v>
      </c>
      <c r="S23" s="12">
        <v>0</v>
      </c>
      <c r="T23" s="12">
        <v>1548.17</v>
      </c>
      <c r="U23" s="12"/>
      <c r="V23" s="2">
        <f t="shared" si="2"/>
        <v>1548.17</v>
      </c>
      <c r="X23" s="15">
        <f>SUM(V23:V26)-1000</f>
        <v>11977.02</v>
      </c>
      <c r="Z23" s="7">
        <v>47635</v>
      </c>
      <c r="AA23" s="1">
        <v>0</v>
      </c>
      <c r="AB23" s="1">
        <v>1548.17</v>
      </c>
      <c r="AC23" s="1"/>
      <c r="AD23" s="2">
        <f t="shared" si="3"/>
        <v>1548.17</v>
      </c>
      <c r="AF23" s="15"/>
    </row>
    <row r="24" spans="2:32">
      <c r="B24" s="7">
        <v>47727</v>
      </c>
      <c r="C24" s="12"/>
      <c r="D24" s="12"/>
      <c r="E24" s="12">
        <v>4940.34</v>
      </c>
      <c r="F24" s="2">
        <f t="shared" si="0"/>
        <v>4940.34</v>
      </c>
      <c r="H24" s="15"/>
      <c r="J24" s="7">
        <v>47727</v>
      </c>
      <c r="K24" s="12"/>
      <c r="L24" s="12"/>
      <c r="M24" s="12">
        <v>4940.34</v>
      </c>
      <c r="N24" s="2">
        <f t="shared" si="1"/>
        <v>4940.34</v>
      </c>
      <c r="P24" s="15"/>
      <c r="R24" s="7">
        <v>47727</v>
      </c>
      <c r="S24" s="12"/>
      <c r="T24" s="12"/>
      <c r="U24" s="12">
        <v>4940.34</v>
      </c>
      <c r="V24" s="2">
        <f t="shared" si="2"/>
        <v>4940.34</v>
      </c>
      <c r="X24" s="15"/>
      <c r="Z24" s="7">
        <v>47757</v>
      </c>
      <c r="AA24" s="1"/>
      <c r="AB24" s="1"/>
      <c r="AC24" s="1">
        <v>4940.34</v>
      </c>
      <c r="AD24" s="2">
        <f t="shared" si="3"/>
        <v>4940.34</v>
      </c>
      <c r="AF24" s="15"/>
    </row>
    <row r="25" spans="2:32">
      <c r="B25" s="7">
        <v>47818</v>
      </c>
      <c r="C25" s="12">
        <v>0</v>
      </c>
      <c r="D25" s="12">
        <v>1548.17</v>
      </c>
      <c r="E25" s="12"/>
      <c r="F25" s="2">
        <f t="shared" si="0"/>
        <v>1548.17</v>
      </c>
      <c r="H25" s="15"/>
      <c r="J25" s="7">
        <v>47818</v>
      </c>
      <c r="K25" s="12">
        <v>0</v>
      </c>
      <c r="L25" s="12"/>
      <c r="M25" s="12"/>
      <c r="N25" s="2">
        <f t="shared" si="1"/>
        <v>0</v>
      </c>
      <c r="P25" s="15"/>
      <c r="R25" s="7">
        <v>47818</v>
      </c>
      <c r="S25" s="12">
        <v>0</v>
      </c>
      <c r="T25" s="12">
        <v>1548.17</v>
      </c>
      <c r="U25" s="12"/>
      <c r="V25" s="2">
        <f t="shared" si="2"/>
        <v>1548.17</v>
      </c>
      <c r="X25" s="15"/>
      <c r="Z25" s="7">
        <v>47818</v>
      </c>
      <c r="AA25" s="1">
        <v>0</v>
      </c>
      <c r="AB25" s="1">
        <v>1548.17</v>
      </c>
      <c r="AC25" s="1"/>
      <c r="AD25" s="2">
        <f t="shared" si="3"/>
        <v>1548.17</v>
      </c>
      <c r="AF25" s="15"/>
    </row>
    <row r="26" spans="2:32">
      <c r="B26" s="7">
        <v>47908</v>
      </c>
      <c r="C26" s="12"/>
      <c r="D26" s="12"/>
      <c r="E26" s="12">
        <v>4940.34</v>
      </c>
      <c r="F26" s="2">
        <f t="shared" si="0"/>
        <v>4940.34</v>
      </c>
      <c r="H26" s="15"/>
      <c r="J26" s="7">
        <v>47908</v>
      </c>
      <c r="K26" s="12"/>
      <c r="L26" s="12"/>
      <c r="M26" s="12">
        <v>4940.34</v>
      </c>
      <c r="N26" s="2">
        <f t="shared" si="1"/>
        <v>4940.34</v>
      </c>
      <c r="P26" s="15"/>
      <c r="R26" s="7">
        <v>47908</v>
      </c>
      <c r="S26" s="12"/>
      <c r="T26" s="12"/>
      <c r="U26" s="12">
        <v>4940.34</v>
      </c>
      <c r="V26" s="2">
        <f t="shared" si="2"/>
        <v>4940.34</v>
      </c>
      <c r="X26" s="15"/>
      <c r="Z26" s="7">
        <v>47939</v>
      </c>
      <c r="AA26" s="1"/>
      <c r="AB26" s="1"/>
      <c r="AC26" s="1">
        <v>4940.34</v>
      </c>
      <c r="AD26" s="2">
        <f t="shared" si="3"/>
        <v>4940.34</v>
      </c>
      <c r="AF26" s="15">
        <f>SUM(AD26:AD29)</f>
        <v>9880.68</v>
      </c>
    </row>
    <row r="27" spans="2:32">
      <c r="B27" s="7"/>
      <c r="C27" s="12"/>
      <c r="D27" s="12"/>
      <c r="E27" s="12"/>
      <c r="F27" s="2"/>
      <c r="H27" s="9"/>
      <c r="J27" s="7"/>
      <c r="K27" s="12"/>
      <c r="L27" s="12"/>
      <c r="M27" s="12"/>
      <c r="N27" s="2"/>
      <c r="P27" s="9"/>
      <c r="R27" s="7">
        <v>48000</v>
      </c>
      <c r="S27" s="12"/>
      <c r="T27" s="12"/>
      <c r="U27" s="12"/>
      <c r="V27" s="2"/>
      <c r="X27" s="15">
        <f>SUM(U27:U30)</f>
        <v>9880.68</v>
      </c>
      <c r="Z27" s="7">
        <v>48000</v>
      </c>
      <c r="AA27" s="1"/>
      <c r="AB27" s="1"/>
      <c r="AC27" s="1"/>
      <c r="AD27" s="2"/>
      <c r="AF27" s="15"/>
    </row>
    <row r="28" spans="2:32">
      <c r="B28" s="7"/>
      <c r="C28" s="12"/>
      <c r="D28" s="12"/>
      <c r="E28" s="12"/>
      <c r="F28" s="2"/>
      <c r="H28" s="9"/>
      <c r="J28" s="7"/>
      <c r="K28" s="12"/>
      <c r="L28" s="12"/>
      <c r="M28" s="12"/>
      <c r="N28" s="2"/>
      <c r="P28" s="9"/>
      <c r="R28" s="7">
        <v>48092</v>
      </c>
      <c r="S28" s="12"/>
      <c r="T28" s="12"/>
      <c r="U28" s="12">
        <v>4940.34</v>
      </c>
      <c r="V28" s="12">
        <v>4940.34</v>
      </c>
      <c r="X28" s="15"/>
      <c r="Z28" s="7">
        <v>48122</v>
      </c>
      <c r="AA28" s="1"/>
      <c r="AB28" s="1"/>
      <c r="AC28" s="1">
        <v>4940.34</v>
      </c>
      <c r="AD28" s="1">
        <v>4940.34</v>
      </c>
      <c r="AF28" s="15"/>
    </row>
    <row r="29" spans="2:32">
      <c r="B29" s="7"/>
      <c r="C29" s="12"/>
      <c r="D29" s="12"/>
      <c r="E29" s="12"/>
      <c r="F29" s="2"/>
      <c r="H29" s="9"/>
      <c r="J29" s="7"/>
      <c r="K29" s="12"/>
      <c r="L29" s="12"/>
      <c r="M29" s="12"/>
      <c r="N29" s="2"/>
      <c r="P29" s="9"/>
      <c r="R29" s="7">
        <v>48183</v>
      </c>
      <c r="S29" s="12"/>
      <c r="T29" s="12"/>
      <c r="U29" s="12"/>
      <c r="V29" s="2"/>
      <c r="X29" s="15"/>
      <c r="Z29" s="7">
        <v>48183</v>
      </c>
      <c r="AA29" s="1"/>
      <c r="AB29" s="1"/>
      <c r="AC29" s="1"/>
      <c r="AD29" s="2"/>
      <c r="AF29" s="15"/>
    </row>
    <row r="30" spans="2:32">
      <c r="B30" s="7"/>
      <c r="C30" s="12"/>
      <c r="D30" s="12"/>
      <c r="E30" s="12"/>
      <c r="F30" s="2"/>
      <c r="H30" s="9"/>
      <c r="J30" s="7"/>
      <c r="K30" s="12"/>
      <c r="L30" s="12"/>
      <c r="M30" s="12"/>
      <c r="N30" s="2"/>
      <c r="P30" s="9"/>
      <c r="R30" s="7">
        <v>48274</v>
      </c>
      <c r="S30" s="12"/>
      <c r="T30" s="12"/>
      <c r="U30" s="12">
        <v>4940.34</v>
      </c>
      <c r="V30" s="12">
        <v>4940.34</v>
      </c>
      <c r="X30" s="15"/>
      <c r="Z30" s="7">
        <v>48305</v>
      </c>
      <c r="AA30" s="1"/>
      <c r="AB30" s="1"/>
      <c r="AC30" s="1">
        <v>4940.34</v>
      </c>
      <c r="AD30" s="1">
        <v>4940.34</v>
      </c>
      <c r="AF30" s="8">
        <f>AD30</f>
        <v>4940.34</v>
      </c>
    </row>
    <row r="31" spans="2:32">
      <c r="V31" s="2">
        <f>SUM(V9:V30)</f>
        <v>90023.849999999962</v>
      </c>
      <c r="X31" s="2">
        <f>SUM(X9:X30)</f>
        <v>83023.850000000006</v>
      </c>
      <c r="AD31" s="2">
        <f>SUM(AD9:AD30)</f>
        <v>90023.849999999962</v>
      </c>
      <c r="AF31" s="2">
        <f>SUM(AF9:AF30)</f>
        <v>90023.85</v>
      </c>
    </row>
    <row r="33" spans="2:30">
      <c r="B33" t="s">
        <v>3</v>
      </c>
      <c r="F33" s="12">
        <v>7017.75</v>
      </c>
      <c r="J33" t="s">
        <v>3</v>
      </c>
      <c r="N33" s="12">
        <v>7017.75</v>
      </c>
      <c r="R33" t="s">
        <v>3</v>
      </c>
      <c r="V33" s="12">
        <v>7017.75</v>
      </c>
      <c r="Z33" t="s">
        <v>3</v>
      </c>
      <c r="AD33" s="1">
        <v>7017.75</v>
      </c>
    </row>
    <row r="34" spans="2:30">
      <c r="J34" s="16" t="s">
        <v>12</v>
      </c>
      <c r="K34" s="16"/>
      <c r="L34" s="16"/>
      <c r="M34" s="16"/>
      <c r="R34" s="16" t="s">
        <v>13</v>
      </c>
      <c r="S34" s="16"/>
      <c r="T34" s="16"/>
      <c r="U34" s="16"/>
      <c r="Z34" s="16" t="s">
        <v>13</v>
      </c>
      <c r="AA34" s="16"/>
      <c r="AB34" s="16"/>
      <c r="AC34" s="16"/>
    </row>
    <row r="35" spans="2:30">
      <c r="B35" t="s">
        <v>8</v>
      </c>
      <c r="F35" s="12">
        <f>SUM(D17:D25)</f>
        <v>7740.85</v>
      </c>
      <c r="N35" s="12">
        <f>SUM(L17:L25)</f>
        <v>0</v>
      </c>
      <c r="R35" s="16" t="s">
        <v>15</v>
      </c>
      <c r="S35" s="16"/>
      <c r="T35" s="16"/>
      <c r="U35" s="16"/>
      <c r="Z35" s="16" t="s">
        <v>15</v>
      </c>
      <c r="AA35" s="16"/>
      <c r="AB35" s="16"/>
      <c r="AC35" s="16"/>
    </row>
    <row r="36" spans="2:30">
      <c r="R36" s="16" t="s">
        <v>14</v>
      </c>
      <c r="S36" s="16"/>
      <c r="T36" s="16"/>
      <c r="U36" s="16"/>
      <c r="Z36" s="16" t="s">
        <v>14</v>
      </c>
      <c r="AA36" s="16"/>
      <c r="AB36" s="16"/>
      <c r="AC36" s="16"/>
    </row>
    <row r="37" spans="2:30">
      <c r="F37" s="2"/>
    </row>
    <row r="38" spans="2:30">
      <c r="F38" s="6"/>
      <c r="AD38" s="11"/>
    </row>
    <row r="41" spans="2:30">
      <c r="J41" s="14" t="s">
        <v>16</v>
      </c>
      <c r="K41" s="14"/>
      <c r="L41" s="14"/>
      <c r="M41" s="14"/>
      <c r="N41" s="6">
        <f>P11-P9</f>
        <v>9880.68</v>
      </c>
      <c r="R41" s="14" t="s">
        <v>16</v>
      </c>
      <c r="S41" s="14"/>
      <c r="T41" s="14"/>
      <c r="U41" s="14"/>
      <c r="V41" s="6">
        <f>X11-X9</f>
        <v>9880.68</v>
      </c>
      <c r="Z41" s="14" t="s">
        <v>16</v>
      </c>
      <c r="AA41" s="14"/>
      <c r="AB41" s="14"/>
      <c r="AC41" s="14"/>
      <c r="AD41" s="6">
        <f>AF11-AF9</f>
        <v>4940.34</v>
      </c>
    </row>
    <row r="42" spans="2:30">
      <c r="J42" s="14" t="s">
        <v>17</v>
      </c>
      <c r="K42" s="14"/>
      <c r="L42" s="14"/>
      <c r="M42" s="14"/>
      <c r="N42" s="6">
        <f>P15-P9</f>
        <v>4027.8600000000006</v>
      </c>
    </row>
    <row r="43" spans="2:30" ht="15.75" thickBot="1">
      <c r="N43" s="13">
        <f>SUM(N41:N42)</f>
        <v>13908.54</v>
      </c>
    </row>
    <row r="44" spans="2:30" ht="15.75" thickTop="1">
      <c r="X44" s="2"/>
      <c r="Z44" s="2">
        <f>AF9</f>
        <v>13151.84</v>
      </c>
    </row>
    <row r="45" spans="2:30">
      <c r="X45" s="2"/>
      <c r="Z45" s="6">
        <f>AF11-5000</f>
        <v>13092.18</v>
      </c>
    </row>
    <row r="46" spans="2:30">
      <c r="X46" s="6"/>
      <c r="Z46" s="6">
        <f>AF14-2000</f>
        <v>16004.769999999997</v>
      </c>
    </row>
    <row r="47" spans="2:30">
      <c r="Z47" s="2">
        <f>AF18</f>
        <v>12977.02</v>
      </c>
    </row>
    <row r="48" spans="2:30">
      <c r="Z48" s="2">
        <f>AF22</f>
        <v>12977.02</v>
      </c>
    </row>
    <row r="49" spans="26:26">
      <c r="Z49" s="6">
        <f>SUM(Z44:Z48)</f>
        <v>68202.83</v>
      </c>
    </row>
  </sheetData>
  <mergeCells count="38">
    <mergeCell ref="A3:X3"/>
    <mergeCell ref="X27:X30"/>
    <mergeCell ref="J34:M34"/>
    <mergeCell ref="R34:U34"/>
    <mergeCell ref="R35:U35"/>
    <mergeCell ref="H19:H22"/>
    <mergeCell ref="H23:H26"/>
    <mergeCell ref="P9:P10"/>
    <mergeCell ref="P11:P14"/>
    <mergeCell ref="P15:P18"/>
    <mergeCell ref="P19:P22"/>
    <mergeCell ref="P23:P26"/>
    <mergeCell ref="H9:H10"/>
    <mergeCell ref="H11:H14"/>
    <mergeCell ref="H15:H18"/>
    <mergeCell ref="B5:H5"/>
    <mergeCell ref="X11:X14"/>
    <mergeCell ref="J42:M42"/>
    <mergeCell ref="R41:U41"/>
    <mergeCell ref="X15:X18"/>
    <mergeCell ref="X19:X22"/>
    <mergeCell ref="X23:X26"/>
    <mergeCell ref="J41:M41"/>
    <mergeCell ref="R36:U36"/>
    <mergeCell ref="Z5:AF5"/>
    <mergeCell ref="AF9:AF10"/>
    <mergeCell ref="J5:P5"/>
    <mergeCell ref="R5:X5"/>
    <mergeCell ref="X9:X10"/>
    <mergeCell ref="Z41:AC41"/>
    <mergeCell ref="AF11:AF13"/>
    <mergeCell ref="AF14:AF17"/>
    <mergeCell ref="AF18:AF21"/>
    <mergeCell ref="AF22:AF25"/>
    <mergeCell ref="AF26:AF29"/>
    <mergeCell ref="Z34:AC34"/>
    <mergeCell ref="Z35:AC35"/>
    <mergeCell ref="Z36:AC36"/>
  </mergeCells>
  <phoneticPr fontId="5" type="noConversion"/>
  <pageMargins left="0.7" right="0.7" top="0.75" bottom="0.75" header="0.3" footer="0.3"/>
  <pageSetup orientation="landscape" horizontalDpi="4294967293" vertic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EC0804-29FB-AE4A-8288-3C98A837FD18}">
  <dimension ref="B1:Y48"/>
  <sheetViews>
    <sheetView tabSelected="1" workbookViewId="0">
      <selection activeCell="B5" sqref="B5:H5"/>
    </sheetView>
  </sheetViews>
  <sheetFormatPr defaultColWidth="11.42578125" defaultRowHeight="15"/>
  <cols>
    <col min="2" max="2" width="11.5703125" bestFit="1" customWidth="1"/>
    <col min="3" max="4" width="13" bestFit="1" customWidth="1"/>
    <col min="5" max="5" width="13.140625" customWidth="1"/>
    <col min="6" max="6" width="22.7109375" customWidth="1"/>
    <col min="8" max="8" width="14.5703125" bestFit="1" customWidth="1"/>
    <col min="9" max="9" width="21.85546875" customWidth="1"/>
    <col min="10" max="10" width="17.140625" customWidth="1"/>
  </cols>
  <sheetData>
    <row r="1" spans="2:25" ht="18.75">
      <c r="B1" s="5" t="s">
        <v>4</v>
      </c>
    </row>
    <row r="2" spans="2:25" ht="18.75">
      <c r="B2" s="5"/>
    </row>
    <row r="3" spans="2:25" ht="18.75">
      <c r="B3" s="17" t="s">
        <v>31</v>
      </c>
      <c r="C3" s="18"/>
      <c r="D3" s="18"/>
      <c r="E3" s="18"/>
      <c r="F3" s="18"/>
      <c r="G3" s="18"/>
      <c r="H3" s="18"/>
      <c r="I3" s="18"/>
      <c r="J3" s="18"/>
      <c r="K3" s="18"/>
      <c r="L3" s="18"/>
      <c r="M3" s="18"/>
      <c r="N3" s="18"/>
      <c r="O3" s="18"/>
      <c r="P3" s="18"/>
      <c r="Q3" s="18"/>
      <c r="R3" s="18"/>
      <c r="S3" s="18"/>
      <c r="T3" s="18"/>
      <c r="U3" s="18"/>
      <c r="V3" s="18"/>
      <c r="W3" s="18"/>
      <c r="X3" s="18"/>
      <c r="Y3" s="18"/>
    </row>
    <row r="4" spans="2:25" ht="18.75">
      <c r="B4" s="5"/>
    </row>
    <row r="5" spans="2:25">
      <c r="B5" s="20"/>
      <c r="C5" s="20"/>
      <c r="D5" s="20"/>
      <c r="E5" s="20"/>
      <c r="F5" s="20"/>
      <c r="G5" s="20"/>
      <c r="H5" s="20"/>
      <c r="I5" s="10"/>
      <c r="K5" s="19"/>
      <c r="L5" s="19"/>
      <c r="M5" s="19"/>
      <c r="N5" s="19"/>
      <c r="O5" s="19"/>
      <c r="P5" s="19"/>
      <c r="Q5" s="19"/>
      <c r="S5" s="20"/>
      <c r="T5" s="20"/>
      <c r="U5" s="20"/>
      <c r="V5" s="20"/>
      <c r="W5" s="20"/>
      <c r="X5" s="20"/>
      <c r="Y5" s="20"/>
    </row>
    <row r="6" spans="2:25">
      <c r="I6" s="4"/>
    </row>
    <row r="7" spans="2:25" s="26" customFormat="1" ht="56.25">
      <c r="B7" s="21" t="s">
        <v>5</v>
      </c>
      <c r="C7" s="22" t="s">
        <v>1</v>
      </c>
      <c r="D7" s="22" t="s">
        <v>0</v>
      </c>
      <c r="E7" s="22" t="s">
        <v>6</v>
      </c>
      <c r="F7" s="23" t="s">
        <v>20</v>
      </c>
      <c r="G7" s="21"/>
      <c r="H7" s="23" t="s">
        <v>21</v>
      </c>
      <c r="I7" s="24" t="s">
        <v>32</v>
      </c>
      <c r="J7" s="25"/>
      <c r="L7" s="27"/>
      <c r="M7" s="27"/>
      <c r="N7" s="27"/>
      <c r="O7" s="28"/>
      <c r="Q7" s="28"/>
      <c r="T7" s="27"/>
      <c r="U7" s="27"/>
      <c r="V7" s="27"/>
      <c r="W7" s="28"/>
      <c r="Y7" s="28"/>
    </row>
    <row r="8" spans="2:25" s="26" customFormat="1" ht="18.75"/>
    <row r="9" spans="2:25" s="26" customFormat="1" ht="18.75">
      <c r="B9" s="29">
        <v>46174</v>
      </c>
      <c r="C9" s="30">
        <v>5027.75</v>
      </c>
      <c r="D9" s="30">
        <v>1548.17</v>
      </c>
      <c r="E9" s="30"/>
      <c r="F9" s="31">
        <f>SUM(C9:E9)</f>
        <v>6575.92</v>
      </c>
      <c r="H9" s="32">
        <f>SUM(F9:F10)</f>
        <v>13151.84</v>
      </c>
      <c r="I9" s="33" t="s">
        <v>24</v>
      </c>
      <c r="J9" s="34">
        <v>13151.84</v>
      </c>
      <c r="K9" s="29"/>
      <c r="L9" s="30"/>
      <c r="M9" s="30"/>
      <c r="N9" s="30"/>
      <c r="O9" s="31"/>
      <c r="Q9" s="32"/>
      <c r="S9" s="29"/>
      <c r="T9" s="30"/>
      <c r="U9" s="30"/>
      <c r="V9" s="30"/>
      <c r="W9" s="31"/>
      <c r="Y9" s="32"/>
    </row>
    <row r="10" spans="2:25" s="26" customFormat="1" ht="18.75">
      <c r="B10" s="29">
        <v>46357</v>
      </c>
      <c r="C10" s="30">
        <v>5027.75</v>
      </c>
      <c r="D10" s="30">
        <v>1548.17</v>
      </c>
      <c r="E10" s="30"/>
      <c r="F10" s="31">
        <f t="shared" ref="F10:F26" si="0">SUM(C10:E10)</f>
        <v>6575.92</v>
      </c>
      <c r="H10" s="32"/>
      <c r="I10" s="33"/>
      <c r="K10" s="29"/>
      <c r="L10" s="30"/>
      <c r="M10" s="30"/>
      <c r="N10" s="30"/>
      <c r="O10" s="31"/>
      <c r="Q10" s="32"/>
      <c r="S10" s="29"/>
      <c r="T10" s="30"/>
      <c r="U10" s="30"/>
      <c r="V10" s="30"/>
      <c r="W10" s="31"/>
      <c r="Y10" s="32"/>
    </row>
    <row r="11" spans="2:25" s="26" customFormat="1" ht="18.75">
      <c r="B11" s="29">
        <v>46539</v>
      </c>
      <c r="C11" s="30">
        <v>5027.75</v>
      </c>
      <c r="D11" s="30">
        <v>1548.17</v>
      </c>
      <c r="E11" s="30"/>
      <c r="F11" s="31">
        <f t="shared" si="0"/>
        <v>6575.92</v>
      </c>
      <c r="H11" s="32">
        <f>SUM(F11:F13)</f>
        <v>18092.18</v>
      </c>
      <c r="I11" s="35" t="s">
        <v>25</v>
      </c>
      <c r="J11" s="34">
        <v>13151.84</v>
      </c>
      <c r="K11" s="29"/>
      <c r="L11" s="30"/>
      <c r="M11" s="30"/>
      <c r="N11" s="30"/>
      <c r="O11" s="31"/>
      <c r="Q11" s="32"/>
      <c r="S11" s="29"/>
      <c r="T11" s="30"/>
      <c r="U11" s="30"/>
      <c r="V11" s="30"/>
      <c r="W11" s="31"/>
      <c r="Y11" s="32"/>
    </row>
    <row r="12" spans="2:25" s="26" customFormat="1" ht="18.75">
      <c r="B12" s="29">
        <v>46661</v>
      </c>
      <c r="C12" s="30"/>
      <c r="D12" s="30"/>
      <c r="E12" s="30">
        <f>9880.68/2</f>
        <v>4940.34</v>
      </c>
      <c r="F12" s="31">
        <f t="shared" si="0"/>
        <v>4940.34</v>
      </c>
      <c r="H12" s="32"/>
      <c r="I12" s="36" t="s">
        <v>22</v>
      </c>
      <c r="J12" s="37">
        <v>4940.34</v>
      </c>
      <c r="K12" s="29"/>
      <c r="L12" s="30"/>
      <c r="M12" s="30"/>
      <c r="N12" s="30"/>
      <c r="O12" s="31"/>
      <c r="Q12" s="32"/>
      <c r="S12" s="29"/>
      <c r="T12" s="30"/>
      <c r="U12" s="30"/>
      <c r="V12" s="30"/>
      <c r="W12" s="31"/>
      <c r="Y12" s="32"/>
    </row>
    <row r="13" spans="2:25" s="26" customFormat="1" ht="18.75">
      <c r="B13" s="29">
        <v>46722</v>
      </c>
      <c r="C13" s="30">
        <v>5027.75</v>
      </c>
      <c r="D13" s="30">
        <v>1548.17</v>
      </c>
      <c r="E13" s="30"/>
      <c r="F13" s="31">
        <f t="shared" si="0"/>
        <v>6575.92</v>
      </c>
      <c r="H13" s="32"/>
      <c r="I13" s="36"/>
      <c r="K13" s="29"/>
      <c r="L13" s="30"/>
      <c r="M13" s="30"/>
      <c r="N13" s="30"/>
      <c r="O13" s="31"/>
      <c r="Q13" s="32"/>
      <c r="S13" s="29"/>
      <c r="T13" s="30"/>
      <c r="U13" s="30"/>
      <c r="V13" s="30"/>
      <c r="W13" s="31"/>
      <c r="Y13" s="32"/>
    </row>
    <row r="14" spans="2:25" s="26" customFormat="1" ht="18.75">
      <c r="B14" s="29">
        <v>46844</v>
      </c>
      <c r="C14" s="30"/>
      <c r="D14" s="30"/>
      <c r="E14" s="30">
        <v>4940.34</v>
      </c>
      <c r="F14" s="31">
        <f t="shared" si="0"/>
        <v>4940.34</v>
      </c>
      <c r="H14" s="32">
        <f>SUM(F14:F17)</f>
        <v>18004.769999999997</v>
      </c>
      <c r="I14" s="35" t="s">
        <v>26</v>
      </c>
      <c r="J14" s="34">
        <v>13151.84</v>
      </c>
      <c r="K14" s="29"/>
      <c r="L14" s="30"/>
      <c r="M14" s="30"/>
      <c r="N14" s="30"/>
      <c r="O14" s="31"/>
      <c r="Q14" s="32"/>
      <c r="S14" s="29"/>
      <c r="T14" s="30"/>
      <c r="U14" s="30"/>
      <c r="V14" s="30"/>
      <c r="W14" s="31"/>
      <c r="Y14" s="32"/>
    </row>
    <row r="15" spans="2:25" s="26" customFormat="1" ht="18.75">
      <c r="B15" s="29">
        <v>46905</v>
      </c>
      <c r="C15" s="30">
        <v>5027.75</v>
      </c>
      <c r="D15" s="30">
        <v>1548.17</v>
      </c>
      <c r="E15" s="30"/>
      <c r="F15" s="31">
        <f t="shared" si="0"/>
        <v>6575.92</v>
      </c>
      <c r="H15" s="32"/>
      <c r="I15" s="36" t="s">
        <v>23</v>
      </c>
      <c r="J15" s="37">
        <v>4852.93</v>
      </c>
      <c r="K15" s="29"/>
      <c r="L15" s="30"/>
      <c r="M15" s="30"/>
      <c r="N15" s="30"/>
      <c r="O15" s="31"/>
      <c r="Q15" s="32"/>
      <c r="S15" s="29"/>
      <c r="T15" s="30"/>
      <c r="U15" s="30"/>
      <c r="V15" s="30"/>
      <c r="W15" s="31"/>
      <c r="Y15" s="32"/>
    </row>
    <row r="16" spans="2:25" s="26" customFormat="1" ht="18.75">
      <c r="B16" s="29">
        <v>47027</v>
      </c>
      <c r="C16" s="30"/>
      <c r="D16" s="30"/>
      <c r="E16" s="30">
        <v>4940.34</v>
      </c>
      <c r="F16" s="31">
        <f t="shared" si="0"/>
        <v>4940.34</v>
      </c>
      <c r="H16" s="32"/>
      <c r="I16" s="36"/>
      <c r="K16" s="29"/>
      <c r="L16" s="30"/>
      <c r="M16" s="30"/>
      <c r="N16" s="30"/>
      <c r="O16" s="31"/>
      <c r="Q16" s="32"/>
      <c r="S16" s="29"/>
      <c r="T16" s="30"/>
      <c r="U16" s="30"/>
      <c r="V16" s="30"/>
      <c r="W16" s="31"/>
      <c r="Y16" s="32"/>
    </row>
    <row r="17" spans="2:25" s="26" customFormat="1" ht="18.75">
      <c r="B17" s="29">
        <v>47088</v>
      </c>
      <c r="C17" s="30">
        <v>0</v>
      </c>
      <c r="D17" s="30">
        <v>1548.17</v>
      </c>
      <c r="E17" s="30"/>
      <c r="F17" s="31">
        <f t="shared" si="0"/>
        <v>1548.17</v>
      </c>
      <c r="H17" s="32"/>
      <c r="I17" s="36"/>
      <c r="K17" s="29"/>
      <c r="L17" s="30"/>
      <c r="M17" s="30"/>
      <c r="N17" s="30"/>
      <c r="O17" s="31"/>
      <c r="Q17" s="32"/>
      <c r="S17" s="29"/>
      <c r="T17" s="30"/>
      <c r="U17" s="30"/>
      <c r="V17" s="30"/>
      <c r="W17" s="31"/>
      <c r="Y17" s="32"/>
    </row>
    <row r="18" spans="2:25" s="26" customFormat="1" ht="18.75">
      <c r="B18" s="29">
        <v>47209</v>
      </c>
      <c r="C18" s="30"/>
      <c r="D18" s="30"/>
      <c r="E18" s="30">
        <v>4940.34</v>
      </c>
      <c r="F18" s="31">
        <f t="shared" si="0"/>
        <v>4940.34</v>
      </c>
      <c r="H18" s="32">
        <f>SUM(F18:F21)</f>
        <v>12977.02</v>
      </c>
      <c r="I18" s="35" t="s">
        <v>27</v>
      </c>
      <c r="J18" s="34">
        <v>11977.02</v>
      </c>
      <c r="K18" s="29"/>
      <c r="L18" s="30"/>
      <c r="M18" s="30"/>
      <c r="N18" s="30"/>
      <c r="O18" s="31"/>
      <c r="Q18" s="32"/>
      <c r="S18" s="29"/>
      <c r="T18" s="30"/>
      <c r="U18" s="30"/>
      <c r="V18" s="30"/>
      <c r="W18" s="31"/>
      <c r="Y18" s="32"/>
    </row>
    <row r="19" spans="2:25" s="26" customFormat="1" ht="18.75">
      <c r="B19" s="29">
        <v>47270</v>
      </c>
      <c r="C19" s="30">
        <v>0</v>
      </c>
      <c r="D19" s="30">
        <v>1548.17</v>
      </c>
      <c r="E19" s="30"/>
      <c r="F19" s="31">
        <f t="shared" si="0"/>
        <v>1548.17</v>
      </c>
      <c r="H19" s="32"/>
      <c r="I19" s="36" t="s">
        <v>23</v>
      </c>
      <c r="J19" s="26">
        <v>1000</v>
      </c>
      <c r="K19" s="29"/>
      <c r="L19" s="30"/>
      <c r="M19" s="30"/>
      <c r="N19" s="30"/>
      <c r="O19" s="31"/>
      <c r="Q19" s="32"/>
      <c r="S19" s="29"/>
      <c r="T19" s="30"/>
      <c r="U19" s="30"/>
      <c r="V19" s="30"/>
      <c r="W19" s="31"/>
      <c r="Y19" s="32"/>
    </row>
    <row r="20" spans="2:25" s="26" customFormat="1" ht="18.75">
      <c r="B20" s="29">
        <v>47392</v>
      </c>
      <c r="C20" s="30"/>
      <c r="D20" s="30"/>
      <c r="E20" s="30">
        <v>4940.34</v>
      </c>
      <c r="F20" s="31">
        <f t="shared" si="0"/>
        <v>4940.34</v>
      </c>
      <c r="H20" s="32"/>
      <c r="I20" s="36"/>
      <c r="K20" s="29"/>
      <c r="L20" s="30"/>
      <c r="M20" s="30"/>
      <c r="N20" s="30"/>
      <c r="O20" s="31"/>
      <c r="Q20" s="32"/>
      <c r="S20" s="29"/>
      <c r="T20" s="30"/>
      <c r="U20" s="30"/>
      <c r="V20" s="30"/>
      <c r="W20" s="31"/>
      <c r="Y20" s="32"/>
    </row>
    <row r="21" spans="2:25" s="26" customFormat="1" ht="18.75">
      <c r="B21" s="29">
        <v>47453</v>
      </c>
      <c r="C21" s="30">
        <v>0</v>
      </c>
      <c r="D21" s="30">
        <v>1548.17</v>
      </c>
      <c r="E21" s="30"/>
      <c r="F21" s="31">
        <f t="shared" si="0"/>
        <v>1548.17</v>
      </c>
      <c r="H21" s="32"/>
      <c r="I21" s="36"/>
      <c r="K21" s="29"/>
      <c r="L21" s="30"/>
      <c r="M21" s="30"/>
      <c r="N21" s="30"/>
      <c r="O21" s="31"/>
      <c r="Q21" s="32"/>
      <c r="S21" s="29"/>
      <c r="T21" s="30"/>
      <c r="U21" s="30"/>
      <c r="V21" s="30"/>
      <c r="W21" s="31"/>
      <c r="Y21" s="32"/>
    </row>
    <row r="22" spans="2:25" s="26" customFormat="1" ht="18.75">
      <c r="B22" s="29">
        <v>47574</v>
      </c>
      <c r="C22" s="30"/>
      <c r="D22" s="30"/>
      <c r="E22" s="30">
        <v>4940.34</v>
      </c>
      <c r="F22" s="31">
        <f t="shared" si="0"/>
        <v>4940.34</v>
      </c>
      <c r="H22" s="32">
        <f>SUM(F22:F25)</f>
        <v>12977.02</v>
      </c>
      <c r="I22" s="35" t="s">
        <v>28</v>
      </c>
      <c r="J22" s="34">
        <v>11977.02</v>
      </c>
      <c r="K22" s="29"/>
      <c r="L22" s="30"/>
      <c r="M22" s="30"/>
      <c r="N22" s="30"/>
      <c r="O22" s="31"/>
      <c r="Q22" s="32"/>
      <c r="S22" s="29"/>
      <c r="T22" s="30"/>
      <c r="U22" s="30"/>
      <c r="V22" s="30"/>
      <c r="W22" s="31"/>
      <c r="Y22" s="32"/>
    </row>
    <row r="23" spans="2:25" s="26" customFormat="1" ht="18.75">
      <c r="B23" s="29">
        <v>47635</v>
      </c>
      <c r="C23" s="30">
        <v>0</v>
      </c>
      <c r="D23" s="30">
        <v>1548.17</v>
      </c>
      <c r="E23" s="30"/>
      <c r="F23" s="31">
        <f t="shared" si="0"/>
        <v>1548.17</v>
      </c>
      <c r="H23" s="32"/>
      <c r="I23" s="36" t="s">
        <v>23</v>
      </c>
      <c r="J23" s="26">
        <v>1000</v>
      </c>
      <c r="K23" s="29"/>
      <c r="L23" s="30"/>
      <c r="M23" s="30"/>
      <c r="N23" s="30"/>
      <c r="O23" s="31"/>
      <c r="Q23" s="32"/>
      <c r="S23" s="29"/>
      <c r="T23" s="30"/>
      <c r="U23" s="30"/>
      <c r="V23" s="30"/>
      <c r="W23" s="31"/>
      <c r="Y23" s="32"/>
    </row>
    <row r="24" spans="2:25" s="26" customFormat="1" ht="18.75">
      <c r="B24" s="29">
        <v>47757</v>
      </c>
      <c r="C24" s="30"/>
      <c r="D24" s="30"/>
      <c r="E24" s="30">
        <v>4940.34</v>
      </c>
      <c r="F24" s="31">
        <f t="shared" si="0"/>
        <v>4940.34</v>
      </c>
      <c r="H24" s="32"/>
      <c r="I24" s="36"/>
      <c r="K24" s="29"/>
      <c r="L24" s="30"/>
      <c r="M24" s="30"/>
      <c r="N24" s="30"/>
      <c r="O24" s="31"/>
      <c r="Q24" s="32"/>
      <c r="S24" s="29"/>
      <c r="T24" s="30"/>
      <c r="U24" s="30"/>
      <c r="V24" s="30"/>
      <c r="W24" s="31"/>
      <c r="Y24" s="32"/>
    </row>
    <row r="25" spans="2:25" s="26" customFormat="1" ht="18.75">
      <c r="B25" s="29">
        <v>47818</v>
      </c>
      <c r="C25" s="30">
        <v>0</v>
      </c>
      <c r="D25" s="30">
        <v>1548.17</v>
      </c>
      <c r="E25" s="30"/>
      <c r="F25" s="31">
        <f t="shared" si="0"/>
        <v>1548.17</v>
      </c>
      <c r="H25" s="32"/>
      <c r="I25" s="36"/>
      <c r="K25" s="29"/>
      <c r="L25" s="30"/>
      <c r="M25" s="30"/>
      <c r="N25" s="30"/>
      <c r="O25" s="31"/>
      <c r="Q25" s="32"/>
      <c r="S25" s="29"/>
      <c r="T25" s="30"/>
      <c r="U25" s="30"/>
      <c r="V25" s="30"/>
      <c r="W25" s="31"/>
      <c r="Y25" s="32"/>
    </row>
    <row r="26" spans="2:25" s="26" customFormat="1" ht="18.75">
      <c r="B26" s="29">
        <v>47939</v>
      </c>
      <c r="C26" s="30"/>
      <c r="D26" s="30"/>
      <c r="E26" s="30">
        <v>4940.34</v>
      </c>
      <c r="F26" s="31">
        <f t="shared" si="0"/>
        <v>4940.34</v>
      </c>
      <c r="H26" s="32">
        <f>SUM(F26:F29)</f>
        <v>9880.68</v>
      </c>
      <c r="I26" s="35" t="s">
        <v>29</v>
      </c>
      <c r="J26" s="34">
        <v>9880.68</v>
      </c>
      <c r="K26" s="29"/>
      <c r="L26" s="30"/>
      <c r="M26" s="30"/>
      <c r="N26" s="30"/>
      <c r="O26" s="31"/>
      <c r="Q26" s="32"/>
      <c r="S26" s="29"/>
      <c r="T26" s="30"/>
      <c r="U26" s="30"/>
      <c r="V26" s="30"/>
      <c r="W26" s="31"/>
      <c r="Y26" s="32"/>
    </row>
    <row r="27" spans="2:25" s="26" customFormat="1" ht="18.75">
      <c r="B27" s="29">
        <v>48000</v>
      </c>
      <c r="C27" s="30"/>
      <c r="D27" s="30"/>
      <c r="E27" s="30"/>
      <c r="F27" s="31"/>
      <c r="H27" s="32"/>
      <c r="I27" s="36"/>
      <c r="K27" s="29"/>
      <c r="L27" s="30"/>
      <c r="M27" s="30"/>
      <c r="N27" s="30"/>
      <c r="O27" s="31"/>
      <c r="Q27" s="36"/>
      <c r="S27" s="29"/>
      <c r="T27" s="30"/>
      <c r="U27" s="30"/>
      <c r="V27" s="30"/>
      <c r="W27" s="31"/>
      <c r="Y27" s="32"/>
    </row>
    <row r="28" spans="2:25" s="26" customFormat="1" ht="18.75">
      <c r="B28" s="29">
        <v>48122</v>
      </c>
      <c r="C28" s="30"/>
      <c r="D28" s="30"/>
      <c r="E28" s="30">
        <v>4940.34</v>
      </c>
      <c r="F28" s="30">
        <v>4940.34</v>
      </c>
      <c r="H28" s="32"/>
      <c r="I28" s="36"/>
      <c r="K28" s="29"/>
      <c r="L28" s="30"/>
      <c r="M28" s="30"/>
      <c r="N28" s="30"/>
      <c r="O28" s="31"/>
      <c r="Q28" s="36"/>
      <c r="S28" s="29"/>
      <c r="T28" s="30"/>
      <c r="U28" s="30"/>
      <c r="V28" s="30"/>
      <c r="W28" s="30"/>
      <c r="Y28" s="32"/>
    </row>
    <row r="29" spans="2:25" s="26" customFormat="1" ht="18.75">
      <c r="B29" s="29">
        <v>48183</v>
      </c>
      <c r="C29" s="30"/>
      <c r="D29" s="30"/>
      <c r="E29" s="30"/>
      <c r="F29" s="31"/>
      <c r="H29" s="32"/>
      <c r="I29" s="36"/>
      <c r="K29" s="29"/>
      <c r="L29" s="30"/>
      <c r="M29" s="30"/>
      <c r="N29" s="30"/>
      <c r="O29" s="31"/>
      <c r="Q29" s="36"/>
      <c r="S29" s="29"/>
      <c r="T29" s="30"/>
      <c r="U29" s="30"/>
      <c r="V29" s="30"/>
      <c r="W29" s="31"/>
      <c r="Y29" s="32"/>
    </row>
    <row r="30" spans="2:25" s="26" customFormat="1" ht="18.75">
      <c r="B30" s="29">
        <v>48305</v>
      </c>
      <c r="C30" s="30"/>
      <c r="D30" s="30"/>
      <c r="E30" s="30">
        <v>4940.34</v>
      </c>
      <c r="F30" s="30">
        <v>4940.34</v>
      </c>
      <c r="H30" s="32">
        <v>9880.68</v>
      </c>
      <c r="I30" s="35" t="s">
        <v>30</v>
      </c>
      <c r="J30" s="34">
        <v>9880.68</v>
      </c>
      <c r="K30" s="38"/>
      <c r="L30" s="30"/>
      <c r="M30" s="30"/>
      <c r="N30" s="30"/>
      <c r="O30" s="31"/>
      <c r="Q30" s="36"/>
      <c r="S30" s="29"/>
      <c r="T30" s="30"/>
      <c r="U30" s="30"/>
      <c r="V30" s="30"/>
      <c r="W30" s="30"/>
      <c r="Y30" s="32"/>
    </row>
    <row r="31" spans="2:25" s="26" customFormat="1" ht="18.75">
      <c r="B31" s="29">
        <v>11841</v>
      </c>
      <c r="H31" s="32"/>
      <c r="W31" s="31"/>
      <c r="Y31" s="31"/>
    </row>
    <row r="32" spans="2:25" s="26" customFormat="1" ht="18.75">
      <c r="B32" s="29">
        <v>11963</v>
      </c>
      <c r="E32" s="30">
        <v>4940.34</v>
      </c>
      <c r="F32" s="30">
        <v>4940.34</v>
      </c>
      <c r="H32" s="32"/>
    </row>
    <row r="33" spans="2:25" s="26" customFormat="1" ht="18.75">
      <c r="H33" s="32"/>
      <c r="O33" s="30"/>
      <c r="W33" s="30"/>
    </row>
    <row r="34" spans="2:25" s="26" customFormat="1" ht="18.75">
      <c r="K34" s="39"/>
      <c r="L34" s="39"/>
      <c r="M34" s="39"/>
      <c r="N34" s="39"/>
      <c r="S34" s="39"/>
      <c r="T34" s="39"/>
      <c r="U34" s="39"/>
      <c r="V34" s="39"/>
    </row>
    <row r="35" spans="2:25" s="26" customFormat="1" ht="18.75">
      <c r="B35" s="26" t="s">
        <v>3</v>
      </c>
      <c r="F35" s="30">
        <v>7017.75</v>
      </c>
      <c r="S35" s="39"/>
      <c r="T35" s="39"/>
      <c r="U35" s="39"/>
      <c r="V35" s="39"/>
    </row>
    <row r="36" spans="2:25" s="26" customFormat="1" ht="18.75">
      <c r="B36" s="40" t="s">
        <v>16</v>
      </c>
      <c r="C36" s="40"/>
      <c r="D36" s="40"/>
      <c r="E36" s="40"/>
      <c r="F36" s="37">
        <f>H11-H9</f>
        <v>4940.34</v>
      </c>
    </row>
    <row r="37" spans="2:25" s="26" customFormat="1" ht="18.75"/>
    <row r="38" spans="2:25" s="26" customFormat="1" ht="18.75"/>
    <row r="40" spans="2:25">
      <c r="K40" s="14"/>
      <c r="L40" s="14"/>
      <c r="M40" s="14"/>
      <c r="N40" s="14"/>
      <c r="O40" s="6"/>
      <c r="S40" s="14"/>
      <c r="T40" s="14"/>
      <c r="U40" s="14"/>
      <c r="V40" s="14"/>
      <c r="W40" s="6"/>
    </row>
    <row r="41" spans="2:25">
      <c r="K41" s="14"/>
      <c r="L41" s="14"/>
      <c r="M41" s="14"/>
      <c r="N41" s="14"/>
      <c r="O41" s="6"/>
    </row>
    <row r="42" spans="2:25" ht="15.75" thickBot="1">
      <c r="O42" s="13"/>
    </row>
    <row r="43" spans="2:25" ht="15.75" thickTop="1">
      <c r="B43" s="2"/>
      <c r="Y43" s="2"/>
    </row>
    <row r="44" spans="2:25">
      <c r="B44" s="6"/>
      <c r="Y44" s="2"/>
    </row>
    <row r="45" spans="2:25">
      <c r="B45" s="6"/>
      <c r="Y45" s="6"/>
    </row>
    <row r="46" spans="2:25">
      <c r="B46" s="2"/>
    </row>
    <row r="47" spans="2:25">
      <c r="B47" s="2"/>
    </row>
    <row r="48" spans="2:25">
      <c r="B48" s="6"/>
    </row>
  </sheetData>
  <mergeCells count="30">
    <mergeCell ref="B3:Y3"/>
    <mergeCell ref="K5:Q5"/>
    <mergeCell ref="S5:Y5"/>
    <mergeCell ref="B5:H5"/>
    <mergeCell ref="I9:I10"/>
    <mergeCell ref="Q9:Q10"/>
    <mergeCell ref="Y9:Y10"/>
    <mergeCell ref="H9:H10"/>
    <mergeCell ref="Q11:Q14"/>
    <mergeCell ref="Y11:Y14"/>
    <mergeCell ref="H11:H13"/>
    <mergeCell ref="H14:H17"/>
    <mergeCell ref="Q15:Q18"/>
    <mergeCell ref="Y15:Y18"/>
    <mergeCell ref="H18:H21"/>
    <mergeCell ref="Q19:Q22"/>
    <mergeCell ref="Y19:Y22"/>
    <mergeCell ref="H22:H25"/>
    <mergeCell ref="Q23:Q26"/>
    <mergeCell ref="Y23:Y26"/>
    <mergeCell ref="H26:H29"/>
    <mergeCell ref="Y27:Y30"/>
    <mergeCell ref="K40:N40"/>
    <mergeCell ref="S40:V40"/>
    <mergeCell ref="B36:E36"/>
    <mergeCell ref="K41:N41"/>
    <mergeCell ref="H30:H33"/>
    <mergeCell ref="K34:N34"/>
    <mergeCell ref="S34:V34"/>
    <mergeCell ref="S35:V35"/>
  </mergeCells>
  <pageMargins left="0.7" right="0.7" top="0.75" bottom="0.75" header="0.3" footer="0.3"/>
  <ignoredErrors>
    <ignoredError sqref="F9:F26" formulaRange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 Whitehead</dc:creator>
  <cp:lastModifiedBy>Maggie Burt</cp:lastModifiedBy>
  <cp:lastPrinted>2023-11-14T13:22:17Z</cp:lastPrinted>
  <dcterms:created xsi:type="dcterms:W3CDTF">2023-11-14T11:43:10Z</dcterms:created>
  <dcterms:modified xsi:type="dcterms:W3CDTF">2026-08-28T08:32:06Z</dcterms:modified>
</cp:coreProperties>
</file>